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проект\2020\ИСПОЛНЕНИЕ  БЮДЖЕТА - 2020 г (квартальные)\3 квартал 2020 года\материалы к исполнению бюджета за 1 полугодие 2020  года\"/>
    </mc:Choice>
  </mc:AlternateContent>
  <bookViews>
    <workbookView xWindow="480" yWindow="144" windowWidth="14340" windowHeight="9528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28" i="1" l="1"/>
  <c r="D127" i="1"/>
  <c r="F127" i="1" s="1"/>
  <c r="C127" i="1"/>
  <c r="F126" i="1"/>
  <c r="E126" i="1"/>
  <c r="D126" i="1"/>
  <c r="C126" i="1"/>
  <c r="F123" i="1"/>
  <c r="D122" i="1"/>
  <c r="F122" i="1" s="1"/>
  <c r="C122" i="1"/>
  <c r="F121" i="1"/>
  <c r="E120" i="1"/>
  <c r="F120" i="1" s="1"/>
  <c r="D120" i="1"/>
  <c r="C120" i="1"/>
  <c r="F119" i="1"/>
  <c r="D118" i="1"/>
  <c r="F118" i="1" s="1"/>
  <c r="C118" i="1"/>
  <c r="F117" i="1"/>
  <c r="D116" i="1"/>
  <c r="F116" i="1" s="1"/>
  <c r="C116" i="1"/>
  <c r="F115" i="1"/>
  <c r="D114" i="1"/>
  <c r="F114" i="1" s="1"/>
  <c r="C114" i="1"/>
  <c r="F113" i="1"/>
  <c r="D112" i="1"/>
  <c r="F112" i="1" s="1"/>
  <c r="C112" i="1"/>
  <c r="E111" i="1"/>
  <c r="F111" i="1" s="1"/>
  <c r="D111" i="1"/>
  <c r="C111" i="1"/>
  <c r="C87" i="1" s="1"/>
  <c r="C86" i="1" s="1"/>
  <c r="D110" i="1"/>
  <c r="F110" i="1" s="1"/>
  <c r="C110" i="1"/>
  <c r="C109" i="1"/>
  <c r="E107" i="1"/>
  <c r="D107" i="1"/>
  <c r="F106" i="1"/>
  <c r="E105" i="1"/>
  <c r="F105" i="1" s="1"/>
  <c r="D105" i="1"/>
  <c r="C105" i="1"/>
  <c r="F104" i="1"/>
  <c r="E103" i="1"/>
  <c r="F103" i="1" s="1"/>
  <c r="D103" i="1"/>
  <c r="C103" i="1"/>
  <c r="F102" i="1"/>
  <c r="F101" i="1"/>
  <c r="E101" i="1"/>
  <c r="D101" i="1"/>
  <c r="D94" i="1" s="1"/>
  <c r="C101" i="1"/>
  <c r="E97" i="1"/>
  <c r="D97" i="1"/>
  <c r="C97" i="1"/>
  <c r="E95" i="1"/>
  <c r="F95" i="1" s="1"/>
  <c r="D95" i="1"/>
  <c r="C95" i="1"/>
  <c r="E94" i="1"/>
  <c r="C94" i="1"/>
  <c r="F92" i="1"/>
  <c r="E91" i="1"/>
  <c r="D91" i="1"/>
  <c r="C91" i="1"/>
  <c r="F90" i="1"/>
  <c r="F89" i="1"/>
  <c r="E89" i="1"/>
  <c r="D89" i="1"/>
  <c r="D88" i="1" s="1"/>
  <c r="C89" i="1"/>
  <c r="E88" i="1"/>
  <c r="E87" i="1" s="1"/>
  <c r="C88" i="1"/>
  <c r="E82" i="1"/>
  <c r="E80" i="1"/>
  <c r="E65" i="1" s="1"/>
  <c r="F65" i="1" s="1"/>
  <c r="E77" i="1"/>
  <c r="E73" i="1"/>
  <c r="E71" i="1"/>
  <c r="F70" i="1"/>
  <c r="F69" i="1"/>
  <c r="F68" i="1"/>
  <c r="F67" i="1"/>
  <c r="F66" i="1"/>
  <c r="D65" i="1"/>
  <c r="C65" i="1"/>
  <c r="F64" i="1"/>
  <c r="F63" i="1"/>
  <c r="E62" i="1"/>
  <c r="E61" i="1" s="1"/>
  <c r="F61" i="1" s="1"/>
  <c r="D62" i="1"/>
  <c r="C62" i="1"/>
  <c r="D60" i="1"/>
  <c r="F60" i="1" s="1"/>
  <c r="E59" i="1"/>
  <c r="C59" i="1"/>
  <c r="E58" i="1"/>
  <c r="C58" i="1"/>
  <c r="E57" i="1"/>
  <c r="C57" i="1"/>
  <c r="F56" i="1"/>
  <c r="F55" i="1"/>
  <c r="E54" i="1"/>
  <c r="F54" i="1" s="1"/>
  <c r="E53" i="1"/>
  <c r="F53" i="1" s="1"/>
  <c r="F52" i="1"/>
  <c r="E51" i="1"/>
  <c r="D51" i="1"/>
  <c r="F51" i="1" s="1"/>
  <c r="C51" i="1"/>
  <c r="D50" i="1"/>
  <c r="C50" i="1"/>
  <c r="F49" i="1"/>
  <c r="F48" i="1"/>
  <c r="F47" i="1"/>
  <c r="E47" i="1"/>
  <c r="F45" i="1"/>
  <c r="E44" i="1"/>
  <c r="E43" i="1" s="1"/>
  <c r="F43" i="1" s="1"/>
  <c r="D44" i="1"/>
  <c r="C44" i="1"/>
  <c r="D43" i="1"/>
  <c r="C43" i="1"/>
  <c r="F42" i="1"/>
  <c r="F41" i="1"/>
  <c r="E41" i="1"/>
  <c r="F40" i="1"/>
  <c r="F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F34" i="1"/>
  <c r="F33" i="1"/>
  <c r="E32" i="1"/>
  <c r="F32" i="1" s="1"/>
  <c r="D32" i="1"/>
  <c r="C32" i="1"/>
  <c r="F31" i="1"/>
  <c r="F30" i="1"/>
  <c r="E29" i="1"/>
  <c r="F29" i="1" s="1"/>
  <c r="D29" i="1"/>
  <c r="C29" i="1"/>
  <c r="F28" i="1"/>
  <c r="F27" i="1"/>
  <c r="E27" i="1"/>
  <c r="F26" i="1"/>
  <c r="F25" i="1"/>
  <c r="E24" i="1"/>
  <c r="D24" i="1"/>
  <c r="F24" i="1" s="1"/>
  <c r="C24" i="1"/>
  <c r="F23" i="1"/>
  <c r="F22" i="1"/>
  <c r="F21" i="1"/>
  <c r="E21" i="1"/>
  <c r="D21" i="1"/>
  <c r="C21" i="1"/>
  <c r="E20" i="1"/>
  <c r="C20" i="1"/>
  <c r="F19" i="1"/>
  <c r="F18" i="1"/>
  <c r="F17" i="1"/>
  <c r="F16" i="1"/>
  <c r="F15" i="1"/>
  <c r="E14" i="1"/>
  <c r="F14" i="1" s="1"/>
  <c r="D14" i="1"/>
  <c r="C14" i="1"/>
  <c r="F13" i="1"/>
  <c r="F12" i="1"/>
  <c r="F11" i="1"/>
  <c r="F10" i="1"/>
  <c r="E9" i="1"/>
  <c r="F9" i="1" s="1"/>
  <c r="D9" i="1"/>
  <c r="C9" i="1"/>
  <c r="C8" i="1" s="1"/>
  <c r="D8" i="1"/>
  <c r="F94" i="1" l="1"/>
  <c r="E86" i="1"/>
  <c r="D87" i="1"/>
  <c r="D86" i="1" s="1"/>
  <c r="F44" i="1"/>
  <c r="E50" i="1"/>
  <c r="F50" i="1" s="1"/>
  <c r="F62" i="1"/>
  <c r="D20" i="1"/>
  <c r="C7" i="1"/>
  <c r="C133" i="1" s="1"/>
  <c r="E7" i="1"/>
  <c r="E8" i="1"/>
  <c r="F8" i="1" s="1"/>
  <c r="D59" i="1"/>
  <c r="D58" i="1" s="1"/>
  <c r="D57" i="1" s="1"/>
  <c r="F57" i="1" s="1"/>
  <c r="D109" i="1"/>
  <c r="F109" i="1" s="1"/>
  <c r="D7" i="1" l="1"/>
  <c r="D133" i="1" s="1"/>
  <c r="F20" i="1"/>
  <c r="F86" i="1"/>
  <c r="F58" i="1"/>
  <c r="F59" i="1"/>
  <c r="E133" i="1"/>
  <c r="F87" i="1"/>
  <c r="F7" i="1" l="1"/>
  <c r="F133" i="1"/>
</calcChain>
</file>

<file path=xl/sharedStrings.xml><?xml version="1.0" encoding="utf-8"?>
<sst xmlns="http://schemas.openxmlformats.org/spreadsheetml/2006/main" count="261" uniqueCount="259">
  <si>
    <t>Код бюджетной классификации Российской Федерации</t>
  </si>
  <si>
    <t>Наименование доходов</t>
  </si>
  <si>
    <t>Утвержденные назначения на 2020 год</t>
  </si>
  <si>
    <t>Уточненные назначения на 2020 год</t>
  </si>
  <si>
    <t>Процент исполнения кассовых к уточненному плану</t>
  </si>
  <si>
    <t xml:space="preserve"> 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</si>
  <si>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</si>
  <si>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</si>
  <si>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</si>
  <si>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</si>
  <si>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</si>
  <si>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</si>
  <si>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статьями 227,227,1 и 228 Налогового кодекса Российской Федерации</t>
  </si>
  <si>
    <t>1 01 02020 01 0000 110</t>
  </si>
  <si>
    <t>Налог на доходы физических лиц, полученный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</si>
  <si>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</si>
  <si>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</si>
  <si>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</si>
  <si>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</si>
  <si>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</si>
  <si>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</si>
  <si>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</si>
  <si>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производимые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</si>
  <si>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</si>
  <si>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Росиийской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</si>
  <si>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</si>
  <si>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</si>
  <si>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</si>
  <si>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</si>
  <si>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</si>
  <si>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 Российской Федерации)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</si>
  <si>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</si>
  <si>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</si>
  <si>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</si>
  <si>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</si>
  <si>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</si>
  <si>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</si>
  <si>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</si>
  <si>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</si>
  <si>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</si>
  <si>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</si>
  <si>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</si>
  <si>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</si>
  <si>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</si>
  <si>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патентной  системы налогообложения</t>
  </si>
  <si>
    <t>1 05 04020 02 0000 110</t>
  </si>
  <si>
    <t>Налог, взимаемый в связи с применением патентной 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</si>
  <si>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</si>
  <si>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</si>
  <si>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</si>
  <si>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</si>
  <si>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</si>
  <si>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</si>
  <si>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1 09 00000 00 0000 000</t>
  </si>
  <si>
    <t>ЗАДОЛЖЕННОСТЬ И ПЕРЕРАСЧЕТЫ ПО ОТМЕНЕННЫМ НАЛОГАМ, 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</si>
  <si>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</si>
  <si>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</si>
  <si>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 xml:space="preserve">1 09 07050 00 0000 110 </t>
  </si>
  <si>
    <t>Прочие местные налоги и сборы</t>
  </si>
  <si>
    <t>1 09 07053 05 0000 110</t>
  </si>
  <si>
    <t>Прочие местные налоги и сборы, мобилизуемые на территориях муниципальных районов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</si>
  <si>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</si>
  <si>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</si>
  <si>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</si>
  <si>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</si>
  <si>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</si>
  <si>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</si>
  <si>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</si>
  <si>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</si>
  <si>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</si>
  <si>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</si>
  <si>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</si>
  <si>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</si>
  <si>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</si>
  <si>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</si>
  <si>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</si>
  <si>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</si>
  <si>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</si>
  <si>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негативеное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</si>
  <si>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</si>
  <si>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</si>
  <si>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</si>
  <si>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</si>
  <si>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</si>
  <si>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</si>
  <si>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</si>
  <si>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 xml:space="preserve">Плата за размещение отходов производства 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</si>
  <si>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</si>
  <si>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</si>
  <si>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</si>
  <si>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</si>
  <si>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</si>
  <si>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 xml:space="preserve">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</si>
  <si>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</si>
  <si>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</si>
  <si>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1 13 02000 00 0000 130 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</si>
  <si>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</si>
  <si>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</si>
  <si>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</si>
  <si>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</si>
  <si>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</si>
  <si>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</si>
  <si>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</si>
  <si>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</si>
  <si>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</si>
  <si>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1 14 02000 00 0000 410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</si>
  <si>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</si>
  <si>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</si>
  <si>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</si>
  <si>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</si>
  <si>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 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</si>
  <si>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</si>
  <si>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</si>
  <si>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</si>
  <si>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</si>
  <si>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</si>
  <si>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 продажи земельных участков, государственная собственность  на которые не разграничена и которые расположены в границах сельских поселений  и межселенных территорий муниципальных районов</t>
  </si>
  <si>
    <t>1 14 06013 13 0000 430</t>
  </si>
  <si>
    <t>Доходы от  продажи земельных участков, государственная собственность 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</si>
  <si>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</si>
  <si>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</si>
  <si>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</si>
  <si>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 права граждан, налагаемые мировыми судьями, комиссиями по делам несовершеннолетних и защите их прав,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</si>
  <si>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</si>
  <si>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</si>
  <si>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</si>
  <si>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праонарушения в области охраны собственности,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</si>
  <si>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</si>
  <si>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посягающме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</si>
  <si>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</si>
  <si>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</si>
  <si>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</si>
  <si>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</si>
  <si>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</si>
  <si>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</si>
  <si>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</si>
  <si>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</si>
  <si>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</si>
  <si>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</si>
  <si>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</si>
  <si>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</si>
  <si>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</si>
  <si>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</si>
  <si>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1 16 0120301 0000 140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</si>
  <si>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</si>
  <si>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1 16 0133301 0000 140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</si>
  <si>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</si>
  <si>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</si>
  <si>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 xml:space="preserve">  Платежи в целях возмещения причиненного ущерба (убытков)</t>
  </si>
  <si>
    <t>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</si>
  <si>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</si>
  <si>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</si>
  <si>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</si>
  <si>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</si>
  <si>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</si>
  <si>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</si>
  <si>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</si>
  <si>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</si>
  <si>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</si>
  <si>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</si>
  <si>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</si>
  <si>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</si>
  <si>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</si>
  <si>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</si>
  <si>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</si>
  <si>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</si>
  <si>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</si>
  <si>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</si>
  <si>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</si>
  <si>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2 02 15853 05 0000 150</t>
  </si>
  <si>
    <t>Дотации бюджетам муниципальных районов на поддержку мер по обеспечению 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</si>
  <si>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</si>
  <si>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</si>
  <si>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</si>
  <si>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</si>
  <si>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2 02 20077 05 0000 150
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</si>
  <si>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</si>
  <si>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2 02 25228 00 0000 150</t>
  </si>
  <si>
    <t>Субсидии бюджетам  на оснащение объектов спортивной инфраструктуры спортивно-технологическим оборудованием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</si>
  <si>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</si>
  <si>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</si>
  <si>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</si>
  <si>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</si>
  <si>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</si>
  <si>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</si>
  <si>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2 02 25491 00 0000 150</t>
  </si>
  <si>
    <t>Субсидии бюджетам  на создание новых мест дополнительного образования детей</t>
  </si>
  <si>
    <t>2 02 25491 05 0000 150</t>
  </si>
  <si>
    <t>Субсидии бюджетам муниципальных районов на создание новых мест дополнительного образования детей</t>
  </si>
  <si>
    <t>2 02 25497 00 0000 150</t>
  </si>
  <si>
    <t>Субсидии бюджетам 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</si>
  <si>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</si>
  <si>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</si>
  <si>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</si>
  <si>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Субсидия бюджетам 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</si>
  <si>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</si>
  <si>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</si>
  <si>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</si>
  <si>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</si>
  <si>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</si>
  <si>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</si>
  <si>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</si>
  <si>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 xml:space="preserve">Субвенции бюджетам бюджетной системы Российской Федерации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</si>
  <si>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</si>
  <si>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</si>
  <si>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</si>
  <si>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</si>
  <si>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</si>
  <si>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</si>
  <si>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</si>
  <si>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</si>
  <si>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</si>
  <si>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</si>
  <si>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</si>
  <si>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</si>
  <si>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2 02 30029 00 0000 150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</si>
  <si>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</si>
  <si>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2 02 30029 05 0000 150
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</si>
  <si>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</si>
  <si>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2 02 35082 00 0000 150
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</si>
  <si>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</si>
  <si>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2 02 35082 05 0000 150
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</si>
  <si>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</si>
  <si>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</si>
  <si>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</si>
  <si>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</si>
  <si>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</si>
  <si>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2 02 35469 00 0000 150</t>
  </si>
  <si>
    <t>Субвенции бюджетам на проведение Всероссийской переписи населения 2020 года</t>
  </si>
  <si>
    <t>2 02 35469 05 0000 150</t>
  </si>
  <si>
    <t xml:space="preserve">  Субвенции бюджетам муниципальных районов на проведение Всероссийской переписи населения 2020 года</t>
  </si>
  <si>
    <t xml:space="preserve">   2 02 40000 00 0000 150</t>
  </si>
  <si>
    <t xml:space="preserve">   Иные межбюджетные трансферты</t>
  </si>
  <si>
    <t xml:space="preserve">     2 02 40014 00 0000 150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</si>
  <si>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</si>
  <si>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 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</si>
  <si>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</si>
  <si>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ВСЕГО:</t>
  </si>
  <si>
    <t xml:space="preserve"> Доходы бюджета бюджета Дубровского муниципального района Брянской области  за 9 месяцев 2020 года   </t>
  </si>
  <si>
    <t xml:space="preserve">                                                                                                                рублей</t>
  </si>
  <si>
    <t>Кассовое исполнение                 за 9 месяцев 2020 года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</si>
  <si>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</si>
  <si>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</si>
  <si>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</si>
  <si>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нарушениезаконов и иных нормативных правовых актов Российской Федерации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</si>
  <si>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</si>
  <si>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среде(за исключением вреда, причиненногоокружающей среде на особо охраняемых природных территориях, а также вреда, причиненного водным объектам), подлежащие зачислениюв бюджет муниципального образования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</si>
  <si>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</si>
  <si>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</si>
  <si>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</si>
  <si>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</si>
  <si>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2 02 45303  00 0000 150</t>
  </si>
  <si>
    <t>Межбюджетные трансферты бюджетам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</si>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</sst>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1">
      <alignment horizontal="center" vertical="center" wrapText="1"/>
    </xf>
    <xf numFmtId="0" fontId="3" fillId="0" borderId="0">
      <alignment horizontal="left" wrapText="1"/>
    </xf>
    <xf numFmtId="0" fontId="3" fillId="0" borderId="0">
      <alignment horizontal="right"/>
    </xf>
    <xf numFmtId="0" fontId="3" fillId="2" borderId="0">
      <alignment horizontal="left"/>
    </xf>
    <xf numFmtId="4" fontId="9" fillId="3" borderId="1">
      <alignment horizontal="right" vertical="top" shrinkToFi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1" applyNumberFormat="1" applyFont="1" applyFill="1" applyProtection="1"/>
    <xf numFmtId="0" fontId="2" fillId="0" borderId="0" xfId="0" applyFont="1" applyFill="1" applyProtection="1">
      <protection locked="0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1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right" vertical="center" wrapText="1"/>
    </xf>
    <xf numFmtId="165" fontId="7" fillId="0" borderId="2" xfId="7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4" fontId="7" fillId="0" borderId="2" xfId="8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" fontId="2" fillId="0" borderId="2" xfId="8" applyNumberFormat="1" applyFont="1" applyFill="1" applyBorder="1" applyAlignment="1">
      <alignment horizontal="right"/>
    </xf>
    <xf numFmtId="165" fontId="2" fillId="0" borderId="2" xfId="7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top" wrapText="1"/>
    </xf>
    <xf numFmtId="4" fontId="2" fillId="0" borderId="2" xfId="8" applyNumberFormat="1" applyFont="1" applyFill="1" applyBorder="1" applyAlignment="1"/>
    <xf numFmtId="165" fontId="2" fillId="0" borderId="2" xfId="7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vertical="top" wrapText="1"/>
    </xf>
    <xf numFmtId="4" fontId="7" fillId="0" borderId="2" xfId="8" applyNumberFormat="1" applyFont="1" applyFill="1" applyBorder="1" applyAlignment="1"/>
    <xf numFmtId="165" fontId="7" fillId="0" borderId="2" xfId="7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justify" vertical="top" wrapText="1"/>
    </xf>
    <xf numFmtId="49" fontId="8" fillId="0" borderId="2" xfId="5" applyNumberFormat="1" applyFont="1" applyFill="1" applyBorder="1" applyAlignment="1" applyProtection="1">
      <alignment horizontal="center"/>
    </xf>
    <xf numFmtId="4" fontId="8" fillId="0" borderId="2" xfId="6" applyNumberFormat="1" applyFont="1" applyFill="1" applyBorder="1" applyAlignment="1" applyProtection="1">
      <alignment shrinkToFit="1"/>
    </xf>
    <xf numFmtId="0" fontId="7" fillId="0" borderId="2" xfId="0" quotePrefix="1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4" fontId="2" fillId="0" borderId="2" xfId="0" applyNumberFormat="1" applyFont="1" applyFill="1" applyBorder="1" applyAlignment="1">
      <alignment horizontal="right"/>
    </xf>
    <xf numFmtId="4" fontId="8" fillId="0" borderId="2" xfId="8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wrapText="1"/>
    </xf>
    <xf numFmtId="4" fontId="8" fillId="0" borderId="2" xfId="8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4" fontId="2" fillId="0" borderId="2" xfId="0" applyNumberFormat="1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/>
    <xf numFmtId="0" fontId="8" fillId="0" borderId="2" xfId="2" applyNumberFormat="1" applyFont="1" applyFill="1" applyBorder="1" applyAlignment="1" applyProtection="1">
      <alignment wrapText="1"/>
    </xf>
    <xf numFmtId="0" fontId="2" fillId="0" borderId="0" xfId="3" applyNumberFormat="1" applyFont="1" applyFill="1" applyProtection="1">
      <alignment horizontal="left" wrapText="1"/>
    </xf>
    <xf numFmtId="0" fontId="2" fillId="0" borderId="0" xfId="3" applyFont="1" applyFill="1">
      <alignment horizontal="left" wrapText="1"/>
    </xf>
    <xf numFmtId="0" fontId="2" fillId="0" borderId="2" xfId="0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vertical="top" wrapText="1"/>
    </xf>
    <xf numFmtId="0" fontId="8" fillId="0" borderId="2" xfId="2" applyNumberFormat="1" applyFont="1" applyFill="1" applyBorder="1" applyAlignment="1" applyProtection="1">
      <alignment horizontal="left" wrapText="1" indent="2"/>
    </xf>
    <xf numFmtId="4" fontId="8" fillId="0" borderId="2" xfId="6" applyNumberFormat="1" applyFont="1" applyFill="1" applyBorder="1" applyAlignment="1" applyProtection="1">
      <alignment horizontal="right" shrinkToFit="1"/>
    </xf>
    <xf numFmtId="0" fontId="4" fillId="0" borderId="0" xfId="0" applyFont="1" applyFill="1" applyAlignment="1">
      <alignment horizontal="center" wrapText="1"/>
    </xf>
  </cellXfs>
  <cellStyles count="9">
    <cellStyle name="xl24" xfId="1"/>
    <cellStyle name="xl31" xfId="2"/>
    <cellStyle name="xl36" xfId="3"/>
    <cellStyle name="xl42" xfId="4"/>
    <cellStyle name="xl43" xfId="5"/>
    <cellStyle name="xl45" xfId="6"/>
    <cellStyle name="Обычный" xfId="0" builtinId="0"/>
    <cellStyle name="Процентный" xfId="7" builtinId="5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tabSelected="1" zoomScale="75" workbookViewId="0">
      <selection activeCell="H10" sqref="H10"/>
    </sheetView>
  </sheetViews>
  <sheetFormatPr defaultColWidth="54" defaultRowHeight="15.6" x14ac:dyDescent="0.3"/>
  <cols>
    <col min="1" max="1" width="28" style="2" customWidth="1"/>
    <col min="2" max="2" width="50.6640625" style="2" customWidth="1"/>
    <col min="3" max="3" width="17.109375" style="2" customWidth="1"/>
    <col min="4" max="5" width="16.109375" style="2" customWidth="1"/>
    <col min="6" max="6" width="16.6640625" style="2" customWidth="1"/>
    <col min="7" max="16384" width="54" style="2"/>
  </cols>
  <sheetData>
    <row r="1" spans="1:7" ht="14.7" customHeight="1" x14ac:dyDescent="0.3">
      <c r="A1" s="47"/>
      <c r="B1" s="48"/>
      <c r="C1" s="48"/>
      <c r="D1" s="48"/>
      <c r="E1" s="48"/>
      <c r="F1" s="1"/>
    </row>
    <row r="2" spans="1:7" ht="10.95" customHeight="1" x14ac:dyDescent="0.3">
      <c r="A2" s="47"/>
      <c r="B2" s="48"/>
      <c r="C2" s="48"/>
      <c r="D2" s="48"/>
      <c r="E2" s="48"/>
      <c r="F2" s="1"/>
    </row>
    <row r="3" spans="1:7" ht="37.950000000000003" customHeight="1" x14ac:dyDescent="0.3">
      <c r="A3" s="55" t="s">
        <v>238</v>
      </c>
      <c r="B3" s="55"/>
      <c r="C3" s="55"/>
      <c r="D3" s="55"/>
      <c r="E3" s="55"/>
      <c r="F3" s="55"/>
    </row>
    <row r="4" spans="1:7" x14ac:dyDescent="0.3">
      <c r="A4" s="50"/>
      <c r="B4" s="50"/>
      <c r="C4" s="51" t="s">
        <v>239</v>
      </c>
      <c r="D4" s="51"/>
      <c r="E4" s="51"/>
      <c r="F4" s="51"/>
    </row>
    <row r="5" spans="1:7" ht="12.75" customHeight="1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240</v>
      </c>
      <c r="F5" s="4" t="s">
        <v>4</v>
      </c>
    </row>
    <row r="6" spans="1:7" s="6" customFormat="1" ht="70.2" customHeight="1" x14ac:dyDescent="0.25">
      <c r="A6" s="4">
        <v>1</v>
      </c>
      <c r="B6" s="4">
        <v>2</v>
      </c>
      <c r="C6" s="4">
        <v>3</v>
      </c>
      <c r="D6" s="4">
        <v>4</v>
      </c>
      <c r="E6" s="7">
        <v>5</v>
      </c>
      <c r="F6" s="4">
        <v>6</v>
      </c>
      <c r="G6" s="5"/>
    </row>
    <row r="7" spans="1:7" s="6" customFormat="1" x14ac:dyDescent="0.25">
      <c r="A7" s="8" t="s">
        <v>5</v>
      </c>
      <c r="B7" s="9" t="s">
        <v>6</v>
      </c>
      <c r="C7" s="10">
        <f>SUM(C9+C14+C20+C29+C32+C36+C43+C50+C57+C65)</f>
        <v>91792000</v>
      </c>
      <c r="D7" s="10">
        <f>SUM(D9+D14+D20+D29+D32+D36+D43+D50+D57+D65)</f>
        <v>93072000</v>
      </c>
      <c r="E7" s="10">
        <f>SUM(E9+E14+E20+E29+E32+E36+E43+E50+E57+E65)</f>
        <v>60830871.009999983</v>
      </c>
      <c r="F7" s="11">
        <f>E7/D7*100</f>
        <v>65.358938252105887</v>
      </c>
      <c r="G7" s="5"/>
    </row>
    <row r="8" spans="1:7" s="6" customFormat="1" x14ac:dyDescent="0.3">
      <c r="A8" s="12" t="s">
        <v>7</v>
      </c>
      <c r="B8" s="13" t="s">
        <v>8</v>
      </c>
      <c r="C8" s="14">
        <f>C9</f>
        <v>69018000</v>
      </c>
      <c r="D8" s="14">
        <f>D9</f>
        <v>69018000</v>
      </c>
      <c r="E8" s="14">
        <f>E9</f>
        <v>48443988.699999996</v>
      </c>
      <c r="F8" s="11">
        <f>E8/D8*100</f>
        <v>70.190368744385509</v>
      </c>
      <c r="G8" s="5"/>
    </row>
    <row r="9" spans="1:7" s="6" customFormat="1" x14ac:dyDescent="0.3">
      <c r="A9" s="15" t="s">
        <v>9</v>
      </c>
      <c r="B9" s="16" t="s">
        <v>10</v>
      </c>
      <c r="C9" s="17">
        <f>SUM(C10+C11+C12+C13)</f>
        <v>69018000</v>
      </c>
      <c r="D9" s="17">
        <f>SUM(D10+D11+D12+D13)</f>
        <v>69018000</v>
      </c>
      <c r="E9" s="17">
        <f>SUM(E10+E11+E12+E13)</f>
        <v>48443988.699999996</v>
      </c>
      <c r="F9" s="18">
        <f t="shared" ref="F9:F94" si="0">E9/D9*100</f>
        <v>70.190368744385509</v>
      </c>
      <c r="G9" s="5"/>
    </row>
    <row r="10" spans="1:7" s="6" customFormat="1" ht="93.6" x14ac:dyDescent="0.3">
      <c r="A10" s="15" t="s">
        <v>11</v>
      </c>
      <c r="B10" s="19" t="s">
        <v>12</v>
      </c>
      <c r="C10" s="17">
        <v>68208000</v>
      </c>
      <c r="D10" s="17">
        <v>68208000</v>
      </c>
      <c r="E10" s="20">
        <v>48014554.740000002</v>
      </c>
      <c r="F10" s="21">
        <f t="shared" si="0"/>
        <v>70.394315534834632</v>
      </c>
      <c r="G10" s="5"/>
    </row>
    <row r="11" spans="1:7" s="6" customFormat="1" ht="103.2" customHeight="1" x14ac:dyDescent="0.3">
      <c r="A11" s="15" t="s">
        <v>13</v>
      </c>
      <c r="B11" s="19" t="s">
        <v>14</v>
      </c>
      <c r="C11" s="17">
        <v>60000</v>
      </c>
      <c r="D11" s="17">
        <v>60000</v>
      </c>
      <c r="E11" s="20">
        <v>45325.16</v>
      </c>
      <c r="F11" s="21">
        <f t="shared" si="0"/>
        <v>75.541933333333347</v>
      </c>
      <c r="G11" s="5"/>
    </row>
    <row r="12" spans="1:7" s="6" customFormat="1" ht="124.8" customHeight="1" x14ac:dyDescent="0.3">
      <c r="A12" s="15" t="s">
        <v>15</v>
      </c>
      <c r="B12" s="19" t="s">
        <v>16</v>
      </c>
      <c r="C12" s="17">
        <v>650000</v>
      </c>
      <c r="D12" s="17">
        <v>650000</v>
      </c>
      <c r="E12" s="20">
        <v>345047.75</v>
      </c>
      <c r="F12" s="21">
        <f t="shared" si="0"/>
        <v>53.08426923076923</v>
      </c>
      <c r="G12" s="5"/>
    </row>
    <row r="13" spans="1:7" s="6" customFormat="1" ht="109.2" x14ac:dyDescent="0.3">
      <c r="A13" s="15" t="s">
        <v>17</v>
      </c>
      <c r="B13" s="19" t="s">
        <v>18</v>
      </c>
      <c r="C13" s="17">
        <v>100000</v>
      </c>
      <c r="D13" s="17">
        <v>100000</v>
      </c>
      <c r="E13" s="20">
        <v>39061.050000000003</v>
      </c>
      <c r="F13" s="21">
        <f t="shared" si="0"/>
        <v>39.061050000000002</v>
      </c>
      <c r="G13" s="5"/>
    </row>
    <row r="14" spans="1:7" s="6" customFormat="1" ht="46.8" x14ac:dyDescent="0.3">
      <c r="A14" s="12" t="s">
        <v>19</v>
      </c>
      <c r="B14" s="22" t="s">
        <v>20</v>
      </c>
      <c r="C14" s="14">
        <f>SUM(C16++C17+C18+C19)</f>
        <v>4775000</v>
      </c>
      <c r="D14" s="14">
        <f>SUM(D16++D17+D18+D19)</f>
        <v>4775000</v>
      </c>
      <c r="E14" s="23">
        <f>SUM(E16++E17+E18+E19)</f>
        <v>3151094.04</v>
      </c>
      <c r="F14" s="24">
        <f t="shared" si="0"/>
        <v>65.991498219895277</v>
      </c>
      <c r="G14" s="5"/>
    </row>
    <row r="15" spans="1:7" s="6" customFormat="1" ht="46.8" x14ac:dyDescent="0.3">
      <c r="A15" s="15" t="s">
        <v>21</v>
      </c>
      <c r="B15" s="19" t="s">
        <v>22</v>
      </c>
      <c r="C15" s="17">
        <v>4775000</v>
      </c>
      <c r="D15" s="17">
        <v>4775000</v>
      </c>
      <c r="E15" s="20">
        <v>1039302.33</v>
      </c>
      <c r="F15" s="21">
        <f t="shared" si="0"/>
        <v>21.76549382198953</v>
      </c>
      <c r="G15" s="5"/>
    </row>
    <row r="16" spans="1:7" s="6" customFormat="1" ht="39.6" customHeight="1" x14ac:dyDescent="0.3">
      <c r="A16" s="25" t="s">
        <v>23</v>
      </c>
      <c r="B16" s="19" t="s">
        <v>24</v>
      </c>
      <c r="C16" s="17">
        <v>2188000</v>
      </c>
      <c r="D16" s="17">
        <v>2188000</v>
      </c>
      <c r="E16" s="20">
        <v>1469064.56</v>
      </c>
      <c r="F16" s="21">
        <f t="shared" si="0"/>
        <v>67.14189031078611</v>
      </c>
      <c r="G16" s="5"/>
    </row>
    <row r="17" spans="1:7" s="6" customFormat="1" ht="146.4" customHeight="1" x14ac:dyDescent="0.3">
      <c r="A17" s="25" t="s">
        <v>25</v>
      </c>
      <c r="B17" s="19" t="s">
        <v>26</v>
      </c>
      <c r="C17" s="17">
        <v>11000</v>
      </c>
      <c r="D17" s="17">
        <v>11000</v>
      </c>
      <c r="E17" s="20">
        <v>10141.799999999999</v>
      </c>
      <c r="F17" s="21">
        <f t="shared" si="0"/>
        <v>92.198181818181808</v>
      </c>
      <c r="G17" s="5"/>
    </row>
    <row r="18" spans="1:7" s="6" customFormat="1" ht="156" customHeight="1" x14ac:dyDescent="0.3">
      <c r="A18" s="25" t="s">
        <v>27</v>
      </c>
      <c r="B18" s="19" t="s">
        <v>28</v>
      </c>
      <c r="C18" s="17">
        <v>2858000</v>
      </c>
      <c r="D18" s="17">
        <v>2858000</v>
      </c>
      <c r="E18" s="20">
        <v>1958836.59</v>
      </c>
      <c r="F18" s="21">
        <f t="shared" si="0"/>
        <v>68.538719034289713</v>
      </c>
      <c r="G18" s="5"/>
    </row>
    <row r="19" spans="1:7" s="6" customFormat="1" ht="140.4" customHeight="1" x14ac:dyDescent="0.3">
      <c r="A19" s="25" t="s">
        <v>29</v>
      </c>
      <c r="B19" s="19" t="s">
        <v>30</v>
      </c>
      <c r="C19" s="17">
        <v>-282000</v>
      </c>
      <c r="D19" s="17">
        <v>-282000</v>
      </c>
      <c r="E19" s="20">
        <v>-286948.90999999997</v>
      </c>
      <c r="F19" s="21">
        <f t="shared" si="0"/>
        <v>101.75493262411347</v>
      </c>
      <c r="G19" s="5"/>
    </row>
    <row r="20" spans="1:7" s="6" customFormat="1" ht="140.4" customHeight="1" x14ac:dyDescent="0.3">
      <c r="A20" s="12" t="s">
        <v>31</v>
      </c>
      <c r="B20" s="22" t="s">
        <v>32</v>
      </c>
      <c r="C20" s="14">
        <f>SUM(C21+C24+C27)</f>
        <v>6723000</v>
      </c>
      <c r="D20" s="14">
        <f>SUM(D21+D24+D27)</f>
        <v>6723000</v>
      </c>
      <c r="E20" s="14">
        <f>SUM(E21+E24+E27)</f>
        <v>4807045.41</v>
      </c>
      <c r="F20" s="24">
        <f t="shared" si="0"/>
        <v>71.501493529674249</v>
      </c>
      <c r="G20" s="5"/>
    </row>
    <row r="21" spans="1:7" s="6" customFormat="1" ht="31.2" x14ac:dyDescent="0.3">
      <c r="A21" s="15" t="s">
        <v>33</v>
      </c>
      <c r="B21" s="19" t="s">
        <v>34</v>
      </c>
      <c r="C21" s="17">
        <f>SUM(C22+C23)</f>
        <v>4905000</v>
      </c>
      <c r="D21" s="17">
        <f>SUM(D22+D23)</f>
        <v>4905000</v>
      </c>
      <c r="E21" s="20">
        <f>SUM(E22+E23)</f>
        <v>2873749.44</v>
      </c>
      <c r="F21" s="21">
        <f t="shared" si="0"/>
        <v>58.588163914373091</v>
      </c>
      <c r="G21" s="5"/>
    </row>
    <row r="22" spans="1:7" s="6" customFormat="1" ht="31.2" x14ac:dyDescent="0.3">
      <c r="A22" s="15" t="s">
        <v>35</v>
      </c>
      <c r="B22" s="19" t="s">
        <v>34</v>
      </c>
      <c r="C22" s="17">
        <v>4904000</v>
      </c>
      <c r="D22" s="17">
        <v>4904000</v>
      </c>
      <c r="E22" s="20">
        <v>2873716.31</v>
      </c>
      <c r="F22" s="21">
        <f t="shared" si="0"/>
        <v>58.599435358890709</v>
      </c>
      <c r="G22" s="5"/>
    </row>
    <row r="23" spans="1:7" s="6" customFormat="1" ht="46.8" x14ac:dyDescent="0.3">
      <c r="A23" s="15" t="s">
        <v>36</v>
      </c>
      <c r="B23" s="19" t="s">
        <v>37</v>
      </c>
      <c r="C23" s="17">
        <v>1000</v>
      </c>
      <c r="D23" s="17">
        <v>1000</v>
      </c>
      <c r="E23" s="20">
        <v>33.130000000000003</v>
      </c>
      <c r="F23" s="21">
        <f t="shared" si="0"/>
        <v>3.3130000000000002</v>
      </c>
      <c r="G23" s="5"/>
    </row>
    <row r="24" spans="1:7" s="6" customFormat="1" x14ac:dyDescent="0.3">
      <c r="A24" s="15" t="s">
        <v>38</v>
      </c>
      <c r="B24" s="19" t="s">
        <v>39</v>
      </c>
      <c r="C24" s="17">
        <f>SUM(C25+C26)</f>
        <v>1780000</v>
      </c>
      <c r="D24" s="17">
        <f>SUM(D25+D26)</f>
        <v>1780000</v>
      </c>
      <c r="E24" s="20">
        <f>SUM(E25+E26)</f>
        <v>1838648.97</v>
      </c>
      <c r="F24" s="21">
        <f t="shared" si="0"/>
        <v>103.29488595505619</v>
      </c>
      <c r="G24" s="5"/>
    </row>
    <row r="25" spans="1:7" s="6" customFormat="1" x14ac:dyDescent="0.3">
      <c r="A25" s="15" t="s">
        <v>40</v>
      </c>
      <c r="B25" s="19" t="s">
        <v>39</v>
      </c>
      <c r="C25" s="17">
        <v>1779000</v>
      </c>
      <c r="D25" s="17">
        <v>1779000</v>
      </c>
      <c r="E25" s="20">
        <v>1838648.97</v>
      </c>
      <c r="F25" s="21">
        <f t="shared" si="0"/>
        <v>103.35294940978076</v>
      </c>
      <c r="G25" s="5"/>
    </row>
    <row r="26" spans="1:7" s="6" customFormat="1" ht="46.8" x14ac:dyDescent="0.3">
      <c r="A26" s="15" t="s">
        <v>41</v>
      </c>
      <c r="B26" s="19" t="s">
        <v>42</v>
      </c>
      <c r="C26" s="17">
        <v>1000</v>
      </c>
      <c r="D26" s="17">
        <v>1000</v>
      </c>
      <c r="E26" s="20">
        <v>0</v>
      </c>
      <c r="F26" s="21">
        <f t="shared" si="0"/>
        <v>0</v>
      </c>
      <c r="G26" s="5"/>
    </row>
    <row r="27" spans="1:7" s="6" customFormat="1" ht="31.2" customHeight="1" x14ac:dyDescent="0.3">
      <c r="A27" s="15" t="s">
        <v>43</v>
      </c>
      <c r="B27" s="19" t="s">
        <v>44</v>
      </c>
      <c r="C27" s="17">
        <v>38000</v>
      </c>
      <c r="D27" s="17">
        <v>38000</v>
      </c>
      <c r="E27" s="20">
        <f>E28</f>
        <v>94647</v>
      </c>
      <c r="F27" s="21">
        <f t="shared" si="0"/>
        <v>249.07105263157897</v>
      </c>
      <c r="G27" s="5"/>
    </row>
    <row r="28" spans="1:7" s="6" customFormat="1" ht="46.8" x14ac:dyDescent="0.3">
      <c r="A28" s="15" t="s">
        <v>45</v>
      </c>
      <c r="B28" s="19" t="s">
        <v>46</v>
      </c>
      <c r="C28" s="17">
        <v>38000</v>
      </c>
      <c r="D28" s="17">
        <v>38000</v>
      </c>
      <c r="E28" s="20">
        <v>94647</v>
      </c>
      <c r="F28" s="21">
        <f t="shared" si="0"/>
        <v>249.07105263157897</v>
      </c>
      <c r="G28" s="5"/>
    </row>
    <row r="29" spans="1:7" s="6" customFormat="1" x14ac:dyDescent="0.3">
      <c r="A29" s="12" t="s">
        <v>47</v>
      </c>
      <c r="B29" s="22" t="s">
        <v>48</v>
      </c>
      <c r="C29" s="14">
        <f>SUM(C31)</f>
        <v>1600000</v>
      </c>
      <c r="D29" s="14">
        <f>SUM(D31)</f>
        <v>1600000</v>
      </c>
      <c r="E29" s="23">
        <f>SUM(E31)</f>
        <v>1049264.73</v>
      </c>
      <c r="F29" s="24">
        <f t="shared" si="0"/>
        <v>65.579045624999992</v>
      </c>
      <c r="G29" s="5"/>
    </row>
    <row r="30" spans="1:7" s="6" customFormat="1" ht="46.8" x14ac:dyDescent="0.3">
      <c r="A30" s="15" t="s">
        <v>49</v>
      </c>
      <c r="B30" s="19" t="s">
        <v>50</v>
      </c>
      <c r="C30" s="17">
        <v>1600000</v>
      </c>
      <c r="D30" s="17">
        <v>1600000</v>
      </c>
      <c r="E30" s="20">
        <v>1049264.73</v>
      </c>
      <c r="F30" s="21">
        <f t="shared" si="0"/>
        <v>65.579045624999992</v>
      </c>
      <c r="G30" s="5"/>
    </row>
    <row r="31" spans="1:7" s="6" customFormat="1" ht="62.4" x14ac:dyDescent="0.3">
      <c r="A31" s="15" t="s">
        <v>51</v>
      </c>
      <c r="B31" s="19" t="s">
        <v>52</v>
      </c>
      <c r="C31" s="17">
        <v>1600000</v>
      </c>
      <c r="D31" s="17">
        <v>1600000</v>
      </c>
      <c r="E31" s="20">
        <v>1049264.73</v>
      </c>
      <c r="F31" s="21">
        <f t="shared" si="0"/>
        <v>65.579045624999992</v>
      </c>
      <c r="G31" s="5"/>
    </row>
    <row r="32" spans="1:7" s="6" customFormat="1" ht="46.8" x14ac:dyDescent="0.3">
      <c r="A32" s="12" t="s">
        <v>53</v>
      </c>
      <c r="B32" s="22" t="s">
        <v>54</v>
      </c>
      <c r="C32" s="14">
        <f>SUM(C33)</f>
        <v>1000</v>
      </c>
      <c r="D32" s="14">
        <f>SUM(D33)</f>
        <v>1000</v>
      </c>
      <c r="E32" s="23">
        <f>SUM(E33)</f>
        <v>0</v>
      </c>
      <c r="F32" s="24">
        <f t="shared" si="0"/>
        <v>0</v>
      </c>
      <c r="G32" s="5"/>
    </row>
    <row r="33" spans="1:7" s="6" customFormat="1" ht="31.2" x14ac:dyDescent="0.3">
      <c r="A33" s="15" t="s">
        <v>55</v>
      </c>
      <c r="B33" s="19" t="s">
        <v>56</v>
      </c>
      <c r="C33" s="17">
        <v>1000</v>
      </c>
      <c r="D33" s="17">
        <v>1000</v>
      </c>
      <c r="E33" s="20">
        <v>0</v>
      </c>
      <c r="F33" s="21">
        <f t="shared" si="0"/>
        <v>0</v>
      </c>
      <c r="G33" s="5"/>
    </row>
    <row r="34" spans="1:7" s="6" customFormat="1" x14ac:dyDescent="0.3">
      <c r="A34" s="15" t="s">
        <v>57</v>
      </c>
      <c r="B34" s="19" t="s">
        <v>58</v>
      </c>
      <c r="C34" s="17">
        <v>1000</v>
      </c>
      <c r="D34" s="17">
        <v>1000</v>
      </c>
      <c r="E34" s="20">
        <v>0</v>
      </c>
      <c r="F34" s="21">
        <f t="shared" si="0"/>
        <v>0</v>
      </c>
      <c r="G34" s="5"/>
    </row>
    <row r="35" spans="1:7" s="6" customFormat="1" ht="31.2" x14ac:dyDescent="0.3">
      <c r="A35" s="15" t="s">
        <v>59</v>
      </c>
      <c r="B35" s="19" t="s">
        <v>60</v>
      </c>
      <c r="C35" s="17">
        <v>1000</v>
      </c>
      <c r="D35" s="17">
        <v>1000</v>
      </c>
      <c r="E35" s="20">
        <v>0</v>
      </c>
      <c r="F35" s="21">
        <f t="shared" si="0"/>
        <v>0</v>
      </c>
      <c r="G35" s="5"/>
    </row>
    <row r="36" spans="1:7" s="6" customFormat="1" ht="62.4" x14ac:dyDescent="0.3">
      <c r="A36" s="12" t="s">
        <v>61</v>
      </c>
      <c r="B36" s="22" t="s">
        <v>62</v>
      </c>
      <c r="C36" s="14">
        <f>SUM(C37)</f>
        <v>3427000</v>
      </c>
      <c r="D36" s="14">
        <f>SUM(D37)</f>
        <v>3427000</v>
      </c>
      <c r="E36" s="23">
        <f>E37</f>
        <v>1433152.74</v>
      </c>
      <c r="F36" s="24">
        <f t="shared" si="0"/>
        <v>41.819455500437705</v>
      </c>
      <c r="G36" s="5"/>
    </row>
    <row r="37" spans="1:7" s="6" customFormat="1" ht="109.2" x14ac:dyDescent="0.3">
      <c r="A37" s="15" t="s">
        <v>63</v>
      </c>
      <c r="B37" s="19" t="s">
        <v>64</v>
      </c>
      <c r="C37" s="17">
        <f>SUM(C38+C41)</f>
        <v>3427000</v>
      </c>
      <c r="D37" s="17">
        <f>SUM(D38+D41)</f>
        <v>3427000</v>
      </c>
      <c r="E37" s="20">
        <f>SUM(E38+E41)</f>
        <v>1433152.74</v>
      </c>
      <c r="F37" s="21">
        <f t="shared" si="0"/>
        <v>41.819455500437705</v>
      </c>
      <c r="G37" s="5"/>
    </row>
    <row r="38" spans="1:7" s="6" customFormat="1" ht="78" x14ac:dyDescent="0.3">
      <c r="A38" s="15" t="s">
        <v>65</v>
      </c>
      <c r="B38" s="19" t="s">
        <v>66</v>
      </c>
      <c r="C38" s="17">
        <f>SUM(C39+C40)</f>
        <v>2730000</v>
      </c>
      <c r="D38" s="17">
        <f>SUM(D39+D40)</f>
        <v>2730000</v>
      </c>
      <c r="E38" s="20">
        <f>SUM(E39+E40)</f>
        <v>1068340.53</v>
      </c>
      <c r="F38" s="21">
        <f t="shared" si="0"/>
        <v>39.133352747252751</v>
      </c>
      <c r="G38" s="5"/>
    </row>
    <row r="39" spans="1:7" s="6" customFormat="1" ht="124.8" x14ac:dyDescent="0.3">
      <c r="A39" s="15" t="s">
        <v>67</v>
      </c>
      <c r="B39" s="19" t="s">
        <v>68</v>
      </c>
      <c r="C39" s="17">
        <v>2130000</v>
      </c>
      <c r="D39" s="17">
        <v>2130000</v>
      </c>
      <c r="E39" s="20">
        <v>740791.47</v>
      </c>
      <c r="F39" s="21">
        <f t="shared" si="0"/>
        <v>34.77894225352113</v>
      </c>
      <c r="G39" s="5"/>
    </row>
    <row r="40" spans="1:7" s="6" customFormat="1" ht="109.2" customHeight="1" x14ac:dyDescent="0.3">
      <c r="A40" s="15" t="s">
        <v>69</v>
      </c>
      <c r="B40" s="19" t="s">
        <v>70</v>
      </c>
      <c r="C40" s="17">
        <v>600000</v>
      </c>
      <c r="D40" s="17">
        <v>600000</v>
      </c>
      <c r="E40" s="20">
        <v>327549.06</v>
      </c>
      <c r="F40" s="21">
        <f t="shared" si="0"/>
        <v>54.59151</v>
      </c>
      <c r="G40" s="5"/>
    </row>
    <row r="41" spans="1:7" s="6" customFormat="1" ht="93.6" customHeight="1" x14ac:dyDescent="0.3">
      <c r="A41" s="15" t="s">
        <v>71</v>
      </c>
      <c r="B41" s="19" t="s">
        <v>72</v>
      </c>
      <c r="C41" s="17">
        <v>697000</v>
      </c>
      <c r="D41" s="17">
        <v>697000</v>
      </c>
      <c r="E41" s="20">
        <f>E42</f>
        <v>364812.21</v>
      </c>
      <c r="F41" s="21">
        <f t="shared" si="0"/>
        <v>52.340345767575322</v>
      </c>
      <c r="G41" s="5"/>
    </row>
    <row r="42" spans="1:7" s="6" customFormat="1" ht="93.6" customHeight="1" x14ac:dyDescent="0.3">
      <c r="A42" s="15" t="s">
        <v>73</v>
      </c>
      <c r="B42" s="19" t="s">
        <v>74</v>
      </c>
      <c r="C42" s="17">
        <v>697000</v>
      </c>
      <c r="D42" s="17">
        <v>697000</v>
      </c>
      <c r="E42" s="20">
        <v>364812.21</v>
      </c>
      <c r="F42" s="21">
        <f t="shared" si="0"/>
        <v>52.340345767575322</v>
      </c>
      <c r="G42" s="5"/>
    </row>
    <row r="43" spans="1:7" s="6" customFormat="1" ht="31.2" x14ac:dyDescent="0.3">
      <c r="A43" s="12" t="s">
        <v>75</v>
      </c>
      <c r="B43" s="22" t="s">
        <v>76</v>
      </c>
      <c r="C43" s="14">
        <f>SUM(C44)</f>
        <v>233000</v>
      </c>
      <c r="D43" s="14">
        <f>SUM(D44)</f>
        <v>233000</v>
      </c>
      <c r="E43" s="14">
        <f>SUM(E44)</f>
        <v>28036.829999999998</v>
      </c>
      <c r="F43" s="24">
        <f t="shared" si="0"/>
        <v>12.032974248927038</v>
      </c>
      <c r="G43" s="5"/>
    </row>
    <row r="44" spans="1:7" s="6" customFormat="1" ht="31.2" x14ac:dyDescent="0.3">
      <c r="A44" s="15" t="s">
        <v>77</v>
      </c>
      <c r="B44" s="19" t="s">
        <v>78</v>
      </c>
      <c r="C44" s="17">
        <f>SUM(C45+C47)</f>
        <v>233000</v>
      </c>
      <c r="D44" s="17">
        <f>SUM(D45+D47)</f>
        <v>233000</v>
      </c>
      <c r="E44" s="20">
        <f>SUM(E45+E47+E46)</f>
        <v>28036.829999999998</v>
      </c>
      <c r="F44" s="21">
        <f t="shared" si="0"/>
        <v>12.032974248927038</v>
      </c>
      <c r="G44" s="5"/>
    </row>
    <row r="45" spans="1:7" s="6" customFormat="1" ht="31.2" x14ac:dyDescent="0.3">
      <c r="A45" s="26" t="s">
        <v>79</v>
      </c>
      <c r="B45" s="27" t="s">
        <v>80</v>
      </c>
      <c r="C45" s="17">
        <v>10000</v>
      </c>
      <c r="D45" s="17">
        <v>10000</v>
      </c>
      <c r="E45" s="20">
        <v>4484.47</v>
      </c>
      <c r="F45" s="21">
        <f t="shared" si="0"/>
        <v>44.844700000000003</v>
      </c>
      <c r="G45" s="5"/>
    </row>
    <row r="46" spans="1:7" s="6" customFormat="1" ht="31.2" x14ac:dyDescent="0.3">
      <c r="A46" s="26" t="s">
        <v>81</v>
      </c>
      <c r="B46" s="27" t="s">
        <v>82</v>
      </c>
      <c r="C46" s="17">
        <v>0</v>
      </c>
      <c r="D46" s="17">
        <v>0</v>
      </c>
      <c r="E46" s="20">
        <v>150</v>
      </c>
      <c r="F46" s="21">
        <v>0</v>
      </c>
      <c r="G46" s="5"/>
    </row>
    <row r="47" spans="1:7" s="6" customFormat="1" ht="31.2" x14ac:dyDescent="0.3">
      <c r="A47" s="26" t="s">
        <v>83</v>
      </c>
      <c r="B47" s="27" t="s">
        <v>84</v>
      </c>
      <c r="C47" s="17">
        <v>223000</v>
      </c>
      <c r="D47" s="17">
        <v>223000</v>
      </c>
      <c r="E47" s="20">
        <f>E48+E49</f>
        <v>23402.359999999997</v>
      </c>
      <c r="F47" s="21">
        <f t="shared" si="0"/>
        <v>10.494331838565021</v>
      </c>
      <c r="G47" s="5"/>
    </row>
    <row r="48" spans="1:7" s="6" customFormat="1" x14ac:dyDescent="0.3">
      <c r="A48" s="26" t="s">
        <v>85</v>
      </c>
      <c r="B48" s="27" t="s">
        <v>86</v>
      </c>
      <c r="C48" s="17">
        <v>158000</v>
      </c>
      <c r="D48" s="17">
        <v>158000</v>
      </c>
      <c r="E48" s="20">
        <v>20002.919999999998</v>
      </c>
      <c r="F48" s="21">
        <f t="shared" si="0"/>
        <v>12.660075949367085</v>
      </c>
      <c r="G48" s="5"/>
    </row>
    <row r="49" spans="1:7" s="6" customFormat="1" ht="31.2" x14ac:dyDescent="0.3">
      <c r="A49" s="26" t="s">
        <v>87</v>
      </c>
      <c r="B49" s="27" t="s">
        <v>88</v>
      </c>
      <c r="C49" s="17">
        <v>65000</v>
      </c>
      <c r="D49" s="17">
        <v>65000</v>
      </c>
      <c r="E49" s="20">
        <v>3399.44</v>
      </c>
      <c r="F49" s="21">
        <f t="shared" si="0"/>
        <v>5.2299076923076928</v>
      </c>
      <c r="G49" s="5"/>
    </row>
    <row r="50" spans="1:7" s="6" customFormat="1" ht="15.6" customHeight="1" x14ac:dyDescent="0.3">
      <c r="A50" s="28" t="s">
        <v>89</v>
      </c>
      <c r="B50" s="29" t="s">
        <v>90</v>
      </c>
      <c r="C50" s="14">
        <f>SUM(C52+C53)</f>
        <v>730000</v>
      </c>
      <c r="D50" s="14">
        <f>SUM(D52+D53)</f>
        <v>730000</v>
      </c>
      <c r="E50" s="23">
        <f>SUM(E52+E53)</f>
        <v>468211.11</v>
      </c>
      <c r="F50" s="24">
        <f t="shared" si="0"/>
        <v>64.138508219178078</v>
      </c>
      <c r="G50" s="5"/>
    </row>
    <row r="51" spans="1:7" s="6" customFormat="1" x14ac:dyDescent="0.3">
      <c r="A51" s="26" t="s">
        <v>91</v>
      </c>
      <c r="B51" s="27" t="s">
        <v>92</v>
      </c>
      <c r="C51" s="17">
        <f>SUM(C52)</f>
        <v>1000</v>
      </c>
      <c r="D51" s="17">
        <f>SUM(D52)</f>
        <v>1000</v>
      </c>
      <c r="E51" s="20">
        <f>SUM(E52)</f>
        <v>0</v>
      </c>
      <c r="F51" s="21">
        <f t="shared" si="0"/>
        <v>0</v>
      </c>
      <c r="G51" s="5"/>
    </row>
    <row r="52" spans="1:7" s="6" customFormat="1" ht="46.8" x14ac:dyDescent="0.3">
      <c r="A52" s="26" t="s">
        <v>93</v>
      </c>
      <c r="B52" s="27" t="s">
        <v>94</v>
      </c>
      <c r="C52" s="17">
        <v>1000</v>
      </c>
      <c r="D52" s="17">
        <v>1000</v>
      </c>
      <c r="E52" s="20">
        <v>0</v>
      </c>
      <c r="F52" s="21">
        <f t="shared" si="0"/>
        <v>0</v>
      </c>
      <c r="G52" s="5"/>
    </row>
    <row r="53" spans="1:7" s="6" customFormat="1" x14ac:dyDescent="0.3">
      <c r="A53" s="26" t="s">
        <v>95</v>
      </c>
      <c r="B53" s="27" t="s">
        <v>96</v>
      </c>
      <c r="C53" s="17">
        <v>729000</v>
      </c>
      <c r="D53" s="17">
        <v>729000</v>
      </c>
      <c r="E53" s="20">
        <f>E54+E56</f>
        <v>468211.11</v>
      </c>
      <c r="F53" s="21">
        <f t="shared" si="0"/>
        <v>64.22648971193415</v>
      </c>
      <c r="G53" s="5"/>
    </row>
    <row r="54" spans="1:7" s="6" customFormat="1" ht="46.8" x14ac:dyDescent="0.3">
      <c r="A54" s="26" t="s">
        <v>97</v>
      </c>
      <c r="B54" s="27" t="s">
        <v>98</v>
      </c>
      <c r="C54" s="17">
        <v>300000</v>
      </c>
      <c r="D54" s="17">
        <v>300000</v>
      </c>
      <c r="E54" s="20">
        <f>E55</f>
        <v>449395.35</v>
      </c>
      <c r="F54" s="21">
        <f t="shared" si="0"/>
        <v>149.79844999999997</v>
      </c>
      <c r="G54" s="5"/>
    </row>
    <row r="55" spans="1:7" s="6" customFormat="1" ht="46.8" x14ac:dyDescent="0.3">
      <c r="A55" s="26" t="s">
        <v>99</v>
      </c>
      <c r="B55" s="27" t="s">
        <v>100</v>
      </c>
      <c r="C55" s="17">
        <v>300000</v>
      </c>
      <c r="D55" s="17">
        <v>300000</v>
      </c>
      <c r="E55" s="20">
        <v>449395.35</v>
      </c>
      <c r="F55" s="21">
        <f t="shared" si="0"/>
        <v>149.79844999999997</v>
      </c>
      <c r="G55" s="5"/>
    </row>
    <row r="56" spans="1:7" s="6" customFormat="1" ht="31.2" x14ac:dyDescent="0.3">
      <c r="A56" s="26" t="s">
        <v>101</v>
      </c>
      <c r="B56" s="27" t="s">
        <v>102</v>
      </c>
      <c r="C56" s="17">
        <v>429000</v>
      </c>
      <c r="D56" s="17">
        <v>429000</v>
      </c>
      <c r="E56" s="20">
        <v>18815.759999999998</v>
      </c>
      <c r="F56" s="21">
        <f t="shared" si="0"/>
        <v>4.3859580419580411</v>
      </c>
      <c r="G56" s="5"/>
    </row>
    <row r="57" spans="1:7" s="6" customFormat="1" ht="31.2" x14ac:dyDescent="0.3">
      <c r="A57" s="12" t="s">
        <v>103</v>
      </c>
      <c r="B57" s="22" t="s">
        <v>104</v>
      </c>
      <c r="C57" s="14">
        <f>SUM(C58+C62)</f>
        <v>5250000</v>
      </c>
      <c r="D57" s="14">
        <f>SUM(D58+D62)</f>
        <v>6530000</v>
      </c>
      <c r="E57" s="23">
        <f>SUM(E58+E62)</f>
        <v>833645.12000000011</v>
      </c>
      <c r="F57" s="24">
        <f t="shared" si="0"/>
        <v>12.766387748851457</v>
      </c>
      <c r="G57" s="5"/>
    </row>
    <row r="58" spans="1:7" s="6" customFormat="1" ht="93.6" x14ac:dyDescent="0.3">
      <c r="A58" s="15" t="s">
        <v>105</v>
      </c>
      <c r="B58" s="19" t="s">
        <v>106</v>
      </c>
      <c r="C58" s="17">
        <f t="shared" ref="C58:E59" si="1">SUM(C59)</f>
        <v>300000</v>
      </c>
      <c r="D58" s="17">
        <f t="shared" si="1"/>
        <v>1580000</v>
      </c>
      <c r="E58" s="20">
        <f t="shared" si="1"/>
        <v>0</v>
      </c>
      <c r="F58" s="21">
        <f t="shared" si="0"/>
        <v>0</v>
      </c>
      <c r="G58" s="5"/>
    </row>
    <row r="59" spans="1:7" s="6" customFormat="1" ht="124.8" x14ac:dyDescent="0.3">
      <c r="A59" s="26" t="s">
        <v>107</v>
      </c>
      <c r="B59" s="27" t="s">
        <v>108</v>
      </c>
      <c r="C59" s="17">
        <f t="shared" si="1"/>
        <v>300000</v>
      </c>
      <c r="D59" s="17">
        <f t="shared" si="1"/>
        <v>1580000</v>
      </c>
      <c r="E59" s="20">
        <f t="shared" si="1"/>
        <v>0</v>
      </c>
      <c r="F59" s="21">
        <f t="shared" si="0"/>
        <v>0</v>
      </c>
      <c r="G59" s="5"/>
    </row>
    <row r="60" spans="1:7" s="6" customFormat="1" ht="109.2" x14ac:dyDescent="0.3">
      <c r="A60" s="26" t="s">
        <v>109</v>
      </c>
      <c r="B60" s="27" t="s">
        <v>110</v>
      </c>
      <c r="C60" s="17">
        <v>300000</v>
      </c>
      <c r="D60" s="17">
        <f>300000+1280000</f>
        <v>1580000</v>
      </c>
      <c r="E60" s="20">
        <v>0</v>
      </c>
      <c r="F60" s="21">
        <f t="shared" si="0"/>
        <v>0</v>
      </c>
      <c r="G60" s="5"/>
    </row>
    <row r="61" spans="1:7" s="6" customFormat="1" ht="46.8" x14ac:dyDescent="0.3">
      <c r="A61" s="26" t="s">
        <v>111</v>
      </c>
      <c r="B61" s="27" t="s">
        <v>112</v>
      </c>
      <c r="C61" s="17">
        <v>4950000</v>
      </c>
      <c r="D61" s="17">
        <v>4950000</v>
      </c>
      <c r="E61" s="20">
        <f>E62</f>
        <v>833645.12000000011</v>
      </c>
      <c r="F61" s="21">
        <f t="shared" si="0"/>
        <v>16.841315555555557</v>
      </c>
      <c r="G61" s="5"/>
    </row>
    <row r="62" spans="1:7" s="6" customFormat="1" ht="46.8" x14ac:dyDescent="0.3">
      <c r="A62" s="26" t="s">
        <v>113</v>
      </c>
      <c r="B62" s="27" t="s">
        <v>114</v>
      </c>
      <c r="C62" s="17">
        <f>SUM(C63+C64)</f>
        <v>4950000</v>
      </c>
      <c r="D62" s="17">
        <f>SUM(D63+D64)</f>
        <v>4950000</v>
      </c>
      <c r="E62" s="20">
        <f>E63+E64</f>
        <v>833645.12000000011</v>
      </c>
      <c r="F62" s="21">
        <f t="shared" si="0"/>
        <v>16.841315555555557</v>
      </c>
      <c r="G62" s="5"/>
    </row>
    <row r="63" spans="1:7" s="6" customFormat="1" ht="78" x14ac:dyDescent="0.3">
      <c r="A63" s="15" t="s">
        <v>115</v>
      </c>
      <c r="B63" s="19" t="s">
        <v>116</v>
      </c>
      <c r="C63" s="17">
        <v>4860000</v>
      </c>
      <c r="D63" s="17">
        <v>4860000</v>
      </c>
      <c r="E63" s="20">
        <v>789885.18</v>
      </c>
      <c r="F63" s="21">
        <f t="shared" si="0"/>
        <v>16.252781481481481</v>
      </c>
      <c r="G63" s="5"/>
    </row>
    <row r="64" spans="1:7" s="6" customFormat="1" ht="62.4" x14ac:dyDescent="0.3">
      <c r="A64" s="15" t="s">
        <v>117</v>
      </c>
      <c r="B64" s="19" t="s">
        <v>118</v>
      </c>
      <c r="C64" s="17">
        <v>90000</v>
      </c>
      <c r="D64" s="17">
        <v>90000</v>
      </c>
      <c r="E64" s="20">
        <v>43759.94</v>
      </c>
      <c r="F64" s="21">
        <f t="shared" si="0"/>
        <v>48.622155555555558</v>
      </c>
      <c r="G64" s="5"/>
    </row>
    <row r="65" spans="1:7" s="6" customFormat="1" ht="31.2" x14ac:dyDescent="0.3">
      <c r="A65" s="12" t="s">
        <v>119</v>
      </c>
      <c r="B65" s="22" t="s">
        <v>120</v>
      </c>
      <c r="C65" s="14">
        <f>SUM(C66+C67+C68+C69+C70)</f>
        <v>35000</v>
      </c>
      <c r="D65" s="14">
        <f>SUM(D66+D67+D68+D69+D70)</f>
        <v>35000</v>
      </c>
      <c r="E65" s="23">
        <f>SUM(E66+E67+E68+E69+E70+E71+E73+E75+E76+E77+E79+E80+E81+E85)</f>
        <v>616432.33000000007</v>
      </c>
      <c r="F65" s="24">
        <f t="shared" si="0"/>
        <v>1761.2352285714287</v>
      </c>
      <c r="G65" s="5"/>
    </row>
    <row r="66" spans="1:7" s="6" customFormat="1" ht="15.6" customHeight="1" x14ac:dyDescent="0.3">
      <c r="A66" s="15" t="s">
        <v>121</v>
      </c>
      <c r="B66" s="19" t="s">
        <v>122</v>
      </c>
      <c r="C66" s="17">
        <v>10000</v>
      </c>
      <c r="D66" s="17">
        <v>10000</v>
      </c>
      <c r="E66" s="20">
        <v>30600</v>
      </c>
      <c r="F66" s="21">
        <f t="shared" si="0"/>
        <v>306</v>
      </c>
      <c r="G66" s="5"/>
    </row>
    <row r="67" spans="1:7" s="6" customFormat="1" ht="124.8" customHeight="1" x14ac:dyDescent="0.3">
      <c r="A67" s="15" t="s">
        <v>123</v>
      </c>
      <c r="B67" s="19" t="s">
        <v>124</v>
      </c>
      <c r="C67" s="17">
        <v>7000</v>
      </c>
      <c r="D67" s="17">
        <v>7000</v>
      </c>
      <c r="E67" s="20">
        <v>11000</v>
      </c>
      <c r="F67" s="21">
        <f t="shared" si="0"/>
        <v>157.14285714285714</v>
      </c>
      <c r="G67" s="5"/>
    </row>
    <row r="68" spans="1:7" s="6" customFormat="1" ht="109.2" x14ac:dyDescent="0.3">
      <c r="A68" s="15" t="s">
        <v>125</v>
      </c>
      <c r="B68" s="19" t="s">
        <v>126</v>
      </c>
      <c r="C68" s="17">
        <v>6000</v>
      </c>
      <c r="D68" s="17">
        <v>6000</v>
      </c>
      <c r="E68" s="20">
        <v>16600</v>
      </c>
      <c r="F68" s="21">
        <f t="shared" si="0"/>
        <v>276.66666666666669</v>
      </c>
      <c r="G68" s="5"/>
    </row>
    <row r="69" spans="1:7" s="6" customFormat="1" ht="124.8" x14ac:dyDescent="0.3">
      <c r="A69" s="15" t="s">
        <v>127</v>
      </c>
      <c r="B69" s="19" t="s">
        <v>128</v>
      </c>
      <c r="C69" s="17">
        <v>2000</v>
      </c>
      <c r="D69" s="17">
        <v>2000</v>
      </c>
      <c r="E69" s="20">
        <v>0</v>
      </c>
      <c r="F69" s="21">
        <f t="shared" si="0"/>
        <v>0</v>
      </c>
      <c r="G69" s="5"/>
    </row>
    <row r="70" spans="1:7" s="6" customFormat="1" ht="124.8" x14ac:dyDescent="0.3">
      <c r="A70" s="15" t="s">
        <v>241</v>
      </c>
      <c r="B70" s="52" t="s">
        <v>242</v>
      </c>
      <c r="C70" s="17">
        <v>10000</v>
      </c>
      <c r="D70" s="17">
        <v>10000</v>
      </c>
      <c r="E70" s="20">
        <v>52000</v>
      </c>
      <c r="F70" s="21">
        <f t="shared" si="0"/>
        <v>520</v>
      </c>
      <c r="G70" s="5"/>
    </row>
    <row r="71" spans="1:7" s="6" customFormat="1" ht="149.4" customHeight="1" x14ac:dyDescent="0.3">
      <c r="A71" s="30" t="s">
        <v>129</v>
      </c>
      <c r="B71" s="53" t="s">
        <v>130</v>
      </c>
      <c r="C71" s="17">
        <v>0</v>
      </c>
      <c r="D71" s="17">
        <v>0</v>
      </c>
      <c r="E71" s="31">
        <f>E72</f>
        <v>81000</v>
      </c>
      <c r="F71" s="21">
        <v>0</v>
      </c>
      <c r="G71" s="5"/>
    </row>
    <row r="72" spans="1:7" s="6" customFormat="1" ht="140.4" x14ac:dyDescent="0.3">
      <c r="A72" s="30" t="s">
        <v>131</v>
      </c>
      <c r="B72" s="53" t="s">
        <v>132</v>
      </c>
      <c r="C72" s="17">
        <v>0</v>
      </c>
      <c r="D72" s="17">
        <v>0</v>
      </c>
      <c r="E72" s="31">
        <v>81000</v>
      </c>
      <c r="F72" s="21">
        <v>0</v>
      </c>
      <c r="G72" s="5"/>
    </row>
    <row r="73" spans="1:7" s="6" customFormat="1" ht="93.6" x14ac:dyDescent="0.3">
      <c r="A73" s="30" t="s">
        <v>133</v>
      </c>
      <c r="B73" s="53" t="s">
        <v>134</v>
      </c>
      <c r="C73" s="17">
        <v>0</v>
      </c>
      <c r="D73" s="17">
        <v>0</v>
      </c>
      <c r="E73" s="31">
        <f>E74</f>
        <v>16200</v>
      </c>
      <c r="F73" s="21">
        <v>0</v>
      </c>
      <c r="G73" s="5"/>
    </row>
    <row r="74" spans="1:7" s="6" customFormat="1" ht="171.6" x14ac:dyDescent="0.3">
      <c r="A74" s="30" t="s">
        <v>135</v>
      </c>
      <c r="B74" s="53" t="s">
        <v>136</v>
      </c>
      <c r="C74" s="17">
        <v>0</v>
      </c>
      <c r="D74" s="17">
        <v>0</v>
      </c>
      <c r="E74" s="31">
        <v>16200</v>
      </c>
      <c r="F74" s="21">
        <v>0</v>
      </c>
      <c r="G74" s="5"/>
    </row>
    <row r="75" spans="1:7" s="6" customFormat="1" ht="124.8" x14ac:dyDescent="0.3">
      <c r="A75" s="30" t="s">
        <v>137</v>
      </c>
      <c r="B75" s="53" t="s">
        <v>138</v>
      </c>
      <c r="C75" s="17">
        <v>0</v>
      </c>
      <c r="D75" s="17">
        <v>0</v>
      </c>
      <c r="E75" s="31">
        <v>500</v>
      </c>
      <c r="F75" s="21">
        <v>0</v>
      </c>
      <c r="G75" s="5"/>
    </row>
    <row r="76" spans="1:7" s="6" customFormat="1" ht="109.2" x14ac:dyDescent="0.3">
      <c r="A76" s="30" t="s">
        <v>139</v>
      </c>
      <c r="B76" s="53" t="s">
        <v>140</v>
      </c>
      <c r="C76" s="17">
        <v>0</v>
      </c>
      <c r="D76" s="17">
        <v>0</v>
      </c>
      <c r="E76" s="31">
        <v>13698.9</v>
      </c>
      <c r="F76" s="21">
        <v>0</v>
      </c>
      <c r="G76" s="5"/>
    </row>
    <row r="77" spans="1:7" s="6" customFormat="1" ht="93.6" x14ac:dyDescent="0.3">
      <c r="A77" s="30" t="s">
        <v>141</v>
      </c>
      <c r="B77" s="53" t="s">
        <v>142</v>
      </c>
      <c r="C77" s="17">
        <v>0</v>
      </c>
      <c r="D77" s="17">
        <v>0</v>
      </c>
      <c r="E77" s="31">
        <f>E78</f>
        <v>37314.61</v>
      </c>
      <c r="F77" s="21">
        <v>0</v>
      </c>
      <c r="G77" s="5"/>
    </row>
    <row r="78" spans="1:7" s="6" customFormat="1" ht="124.8" x14ac:dyDescent="0.3">
      <c r="A78" s="30" t="s">
        <v>143</v>
      </c>
      <c r="B78" s="53" t="s">
        <v>144</v>
      </c>
      <c r="C78" s="17">
        <v>0</v>
      </c>
      <c r="D78" s="17">
        <v>0</v>
      </c>
      <c r="E78" s="31">
        <v>37314.61</v>
      </c>
      <c r="F78" s="21">
        <v>0</v>
      </c>
      <c r="G78" s="5"/>
    </row>
    <row r="79" spans="1:7" s="6" customFormat="1" ht="202.8" x14ac:dyDescent="0.3">
      <c r="A79" s="30" t="s">
        <v>145</v>
      </c>
      <c r="B79" s="53" t="s">
        <v>146</v>
      </c>
      <c r="C79" s="17">
        <v>0</v>
      </c>
      <c r="D79" s="17">
        <v>0</v>
      </c>
      <c r="E79" s="31">
        <v>179070</v>
      </c>
      <c r="F79" s="21">
        <v>0</v>
      </c>
      <c r="G79" s="5"/>
    </row>
    <row r="80" spans="1:7" s="6" customFormat="1" ht="31.2" x14ac:dyDescent="0.3">
      <c r="A80" s="30" t="s">
        <v>147</v>
      </c>
      <c r="B80" s="53" t="s">
        <v>148</v>
      </c>
      <c r="C80" s="17">
        <v>0</v>
      </c>
      <c r="D80" s="17">
        <v>0</v>
      </c>
      <c r="E80" s="31">
        <f>E82</f>
        <v>167228.82</v>
      </c>
      <c r="F80" s="21">
        <v>0</v>
      </c>
      <c r="G80" s="5"/>
    </row>
    <row r="81" spans="1:7" s="6" customFormat="1" ht="78" x14ac:dyDescent="0.3">
      <c r="A81" s="30" t="s">
        <v>243</v>
      </c>
      <c r="B81" s="53" t="s">
        <v>244</v>
      </c>
      <c r="C81" s="17"/>
      <c r="D81" s="17"/>
      <c r="E81" s="31">
        <v>7500</v>
      </c>
      <c r="F81" s="21"/>
      <c r="G81" s="5"/>
    </row>
    <row r="82" spans="1:7" s="6" customFormat="1" ht="109.2" x14ac:dyDescent="0.3">
      <c r="A82" s="30" t="s">
        <v>149</v>
      </c>
      <c r="B82" s="53" t="s">
        <v>150</v>
      </c>
      <c r="C82" s="17">
        <v>0</v>
      </c>
      <c r="D82" s="17">
        <v>0</v>
      </c>
      <c r="E82" s="31">
        <f>E83+E84</f>
        <v>167228.82</v>
      </c>
      <c r="F82" s="21">
        <v>0</v>
      </c>
      <c r="G82" s="5"/>
    </row>
    <row r="83" spans="1:7" s="6" customFormat="1" ht="78" customHeight="1" x14ac:dyDescent="0.3">
      <c r="A83" s="30" t="s">
        <v>151</v>
      </c>
      <c r="B83" s="53" t="s">
        <v>152</v>
      </c>
      <c r="C83" s="17">
        <v>0</v>
      </c>
      <c r="D83" s="17">
        <v>0</v>
      </c>
      <c r="E83" s="31">
        <v>161506.97</v>
      </c>
      <c r="F83" s="21">
        <v>0</v>
      </c>
      <c r="G83" s="5"/>
    </row>
    <row r="84" spans="1:7" s="6" customFormat="1" ht="109.2" x14ac:dyDescent="0.3">
      <c r="A84" s="30" t="s">
        <v>153</v>
      </c>
      <c r="B84" s="53" t="s">
        <v>154</v>
      </c>
      <c r="C84" s="17">
        <v>0</v>
      </c>
      <c r="D84" s="17">
        <v>0</v>
      </c>
      <c r="E84" s="31">
        <v>5721.85</v>
      </c>
      <c r="F84" s="21">
        <v>0</v>
      </c>
      <c r="G84" s="5"/>
    </row>
    <row r="85" spans="1:7" s="6" customFormat="1" ht="156" x14ac:dyDescent="0.3">
      <c r="A85" s="30" t="s">
        <v>245</v>
      </c>
      <c r="B85" s="53" t="s">
        <v>246</v>
      </c>
      <c r="C85" s="17">
        <v>0</v>
      </c>
      <c r="D85" s="17">
        <v>0</v>
      </c>
      <c r="E85" s="31">
        <v>3720</v>
      </c>
      <c r="F85" s="21"/>
      <c r="G85" s="5"/>
    </row>
    <row r="86" spans="1:7" s="6" customFormat="1" ht="31.2" customHeight="1" x14ac:dyDescent="0.3">
      <c r="A86" s="32" t="s">
        <v>155</v>
      </c>
      <c r="B86" s="33" t="s">
        <v>156</v>
      </c>
      <c r="C86" s="34">
        <f>C87</f>
        <v>208706091.31999999</v>
      </c>
      <c r="D86" s="34">
        <f>D87</f>
        <v>211151926.98999998</v>
      </c>
      <c r="E86" s="34">
        <f>E87</f>
        <v>146038949.52999997</v>
      </c>
      <c r="F86" s="24">
        <f t="shared" si="0"/>
        <v>69.162972657557745</v>
      </c>
      <c r="G86" s="5"/>
    </row>
    <row r="87" spans="1:7" s="6" customFormat="1" ht="46.8" x14ac:dyDescent="0.3">
      <c r="A87" s="32" t="s">
        <v>157</v>
      </c>
      <c r="B87" s="33" t="s">
        <v>158</v>
      </c>
      <c r="C87" s="34">
        <f>C88+C94+C111+C126</f>
        <v>208706091.31999999</v>
      </c>
      <c r="D87" s="34">
        <f>D88+D94+D111+D126</f>
        <v>211151926.98999998</v>
      </c>
      <c r="E87" s="34">
        <f>E88+E94+E111+E126</f>
        <v>146038949.52999997</v>
      </c>
      <c r="F87" s="24">
        <f t="shared" si="0"/>
        <v>69.162972657557745</v>
      </c>
      <c r="G87" s="5"/>
    </row>
    <row r="88" spans="1:7" s="6" customFormat="1" ht="31.2" x14ac:dyDescent="0.3">
      <c r="A88" s="35" t="s">
        <v>159</v>
      </c>
      <c r="B88" s="33" t="s">
        <v>160</v>
      </c>
      <c r="C88" s="34">
        <f>C89+C91</f>
        <v>42097000</v>
      </c>
      <c r="D88" s="34">
        <f>D89+D91+D93</f>
        <v>42097000</v>
      </c>
      <c r="E88" s="34">
        <f>E89+E91+E93</f>
        <v>31502019</v>
      </c>
      <c r="F88" s="24">
        <v>100</v>
      </c>
      <c r="G88" s="5"/>
    </row>
    <row r="89" spans="1:7" s="6" customFormat="1" ht="31.2" x14ac:dyDescent="0.3">
      <c r="A89" s="36" t="s">
        <v>161</v>
      </c>
      <c r="B89" s="37" t="s">
        <v>162</v>
      </c>
      <c r="C89" s="38">
        <f>C90</f>
        <v>38061000</v>
      </c>
      <c r="D89" s="38">
        <f>D90</f>
        <v>38061000</v>
      </c>
      <c r="E89" s="38">
        <f>E90</f>
        <v>28545750</v>
      </c>
      <c r="F89" s="21">
        <f t="shared" si="0"/>
        <v>75</v>
      </c>
      <c r="G89" s="5"/>
    </row>
    <row r="90" spans="1:7" s="6" customFormat="1" ht="55.95" customHeight="1" x14ac:dyDescent="0.3">
      <c r="A90" s="36" t="s">
        <v>163</v>
      </c>
      <c r="B90" s="37" t="s">
        <v>164</v>
      </c>
      <c r="C90" s="38">
        <v>38061000</v>
      </c>
      <c r="D90" s="17">
        <v>38061000</v>
      </c>
      <c r="E90" s="17">
        <v>28545750</v>
      </c>
      <c r="F90" s="21">
        <f t="shared" si="0"/>
        <v>75</v>
      </c>
      <c r="G90" s="5"/>
    </row>
    <row r="91" spans="1:7" s="6" customFormat="1" ht="31.2" x14ac:dyDescent="0.3">
      <c r="A91" s="36" t="s">
        <v>165</v>
      </c>
      <c r="B91" s="37" t="s">
        <v>166</v>
      </c>
      <c r="C91" s="38">
        <f>C92</f>
        <v>4036000</v>
      </c>
      <c r="D91" s="38">
        <f>D92</f>
        <v>4036000</v>
      </c>
      <c r="E91" s="38">
        <f>E92</f>
        <v>2858609</v>
      </c>
      <c r="F91" s="21">
        <v>83.3</v>
      </c>
      <c r="G91" s="5"/>
    </row>
    <row r="92" spans="1:7" s="6" customFormat="1" ht="118.8" customHeight="1" x14ac:dyDescent="0.3">
      <c r="A92" s="36" t="s">
        <v>167</v>
      </c>
      <c r="B92" s="37" t="s">
        <v>168</v>
      </c>
      <c r="C92" s="39">
        <v>4036000</v>
      </c>
      <c r="D92" s="17">
        <v>4036000</v>
      </c>
      <c r="E92" s="17">
        <v>2858609</v>
      </c>
      <c r="F92" s="21">
        <f t="shared" si="0"/>
        <v>70.827775024777011</v>
      </c>
      <c r="G92" s="5"/>
    </row>
    <row r="93" spans="1:7" s="6" customFormat="1" ht="124.8" x14ac:dyDescent="0.3">
      <c r="A93" s="36" t="s">
        <v>169</v>
      </c>
      <c r="B93" s="40" t="s">
        <v>170</v>
      </c>
      <c r="C93" s="41">
        <v>0</v>
      </c>
      <c r="D93" s="17">
        <v>0</v>
      </c>
      <c r="E93" s="17">
        <v>97660</v>
      </c>
      <c r="F93" s="21">
        <v>100</v>
      </c>
      <c r="G93" s="5"/>
    </row>
    <row r="94" spans="1:7" s="6" customFormat="1" ht="46.8" x14ac:dyDescent="0.3">
      <c r="A94" s="35" t="s">
        <v>171</v>
      </c>
      <c r="B94" s="42" t="s">
        <v>172</v>
      </c>
      <c r="C94" s="34">
        <f>C95+C97+C101+C105+C110+C103+C107</f>
        <v>16013420.33</v>
      </c>
      <c r="D94" s="34">
        <f>D95+D97+D101+D105+D110+D103+D107</f>
        <v>17510678</v>
      </c>
      <c r="E94" s="34">
        <f>SUM(E95+E97+E99+E101+E103+E105+E107+E109)</f>
        <v>6544102.7699999996</v>
      </c>
      <c r="F94" s="24">
        <f t="shared" si="0"/>
        <v>37.37206960233064</v>
      </c>
      <c r="G94" s="5"/>
    </row>
    <row r="95" spans="1:7" s="6" customFormat="1" ht="46.8" x14ac:dyDescent="0.3">
      <c r="A95" s="26" t="s">
        <v>173</v>
      </c>
      <c r="B95" s="37" t="s">
        <v>174</v>
      </c>
      <c r="C95" s="38">
        <f>C96</f>
        <v>3300000</v>
      </c>
      <c r="D95" s="38">
        <f>D96</f>
        <v>3300000</v>
      </c>
      <c r="E95" s="43">
        <f>E96</f>
        <v>0</v>
      </c>
      <c r="F95" s="21">
        <f t="shared" ref="F95:F133" si="2">E95/D95*100</f>
        <v>0</v>
      </c>
      <c r="G95" s="5"/>
    </row>
    <row r="96" spans="1:7" s="6" customFormat="1" ht="46.8" x14ac:dyDescent="0.3">
      <c r="A96" s="44" t="s">
        <v>175</v>
      </c>
      <c r="B96" s="37" t="s">
        <v>176</v>
      </c>
      <c r="C96" s="38">
        <v>3300000</v>
      </c>
      <c r="D96" s="17">
        <v>3300000</v>
      </c>
      <c r="E96" s="20">
        <v>0</v>
      </c>
      <c r="F96" s="21">
        <v>0</v>
      </c>
      <c r="G96" s="5"/>
    </row>
    <row r="97" spans="1:7" s="6" customFormat="1" ht="46.8" x14ac:dyDescent="0.3">
      <c r="A97" s="26" t="s">
        <v>177</v>
      </c>
      <c r="B97" s="37" t="s">
        <v>178</v>
      </c>
      <c r="C97" s="38">
        <f>C98</f>
        <v>3010202</v>
      </c>
      <c r="D97" s="38">
        <f>D98</f>
        <v>3010202</v>
      </c>
      <c r="E97" s="43">
        <f>E98</f>
        <v>0</v>
      </c>
      <c r="F97" s="21">
        <v>0</v>
      </c>
      <c r="G97" s="5"/>
    </row>
    <row r="98" spans="1:7" s="6" customFormat="1" ht="46.8" x14ac:dyDescent="0.3">
      <c r="A98" s="26" t="s">
        <v>179</v>
      </c>
      <c r="B98" s="37" t="s">
        <v>180</v>
      </c>
      <c r="C98" s="38">
        <v>3010202</v>
      </c>
      <c r="D98" s="17">
        <v>3010202</v>
      </c>
      <c r="E98" s="20">
        <v>0</v>
      </c>
      <c r="F98" s="21">
        <v>0</v>
      </c>
      <c r="G98" s="5"/>
    </row>
    <row r="99" spans="1:7" s="6" customFormat="1" ht="62.4" x14ac:dyDescent="0.3">
      <c r="A99" s="26" t="s">
        <v>247</v>
      </c>
      <c r="B99" s="37" t="s">
        <v>248</v>
      </c>
      <c r="C99" s="38">
        <v>0</v>
      </c>
      <c r="D99" s="17">
        <v>0</v>
      </c>
      <c r="E99" s="20">
        <v>681041.3</v>
      </c>
      <c r="F99" s="21">
        <v>0</v>
      </c>
      <c r="G99" s="5"/>
    </row>
    <row r="100" spans="1:7" s="6" customFormat="1" ht="78" x14ac:dyDescent="0.3">
      <c r="A100" s="26" t="s">
        <v>249</v>
      </c>
      <c r="B100" s="37" t="s">
        <v>250</v>
      </c>
      <c r="C100" s="38">
        <v>0</v>
      </c>
      <c r="D100" s="17">
        <v>0</v>
      </c>
      <c r="E100" s="20">
        <v>681041.3</v>
      </c>
      <c r="F100" s="21">
        <v>0</v>
      </c>
      <c r="G100" s="5"/>
    </row>
    <row r="101" spans="1:7" s="6" customFormat="1" ht="62.4" x14ac:dyDescent="0.3">
      <c r="A101" s="26" t="s">
        <v>181</v>
      </c>
      <c r="B101" s="27" t="s">
        <v>182</v>
      </c>
      <c r="C101" s="38">
        <f>C102</f>
        <v>529340</v>
      </c>
      <c r="D101" s="38">
        <f>D102</f>
        <v>529339</v>
      </c>
      <c r="E101" s="43">
        <f>E102</f>
        <v>529339</v>
      </c>
      <c r="F101" s="21">
        <f t="shared" si="2"/>
        <v>100</v>
      </c>
      <c r="G101" s="5"/>
    </row>
    <row r="102" spans="1:7" s="6" customFormat="1" ht="31.2" customHeight="1" x14ac:dyDescent="0.3">
      <c r="A102" s="44" t="s">
        <v>183</v>
      </c>
      <c r="B102" s="27" t="s">
        <v>184</v>
      </c>
      <c r="C102" s="38">
        <v>529340</v>
      </c>
      <c r="D102" s="45">
        <v>529339</v>
      </c>
      <c r="E102" s="43">
        <v>529339</v>
      </c>
      <c r="F102" s="21">
        <f t="shared" si="2"/>
        <v>100</v>
      </c>
      <c r="G102" s="5"/>
    </row>
    <row r="103" spans="1:7" s="6" customFormat="1" ht="31.2" x14ac:dyDescent="0.3">
      <c r="A103" s="36" t="s">
        <v>185</v>
      </c>
      <c r="B103" s="27" t="s">
        <v>186</v>
      </c>
      <c r="C103" s="38">
        <f>C104</f>
        <v>814474</v>
      </c>
      <c r="D103" s="38">
        <f>D104</f>
        <v>814474</v>
      </c>
      <c r="E103" s="43">
        <f>E104</f>
        <v>814474</v>
      </c>
      <c r="F103" s="21">
        <f t="shared" si="2"/>
        <v>100</v>
      </c>
      <c r="G103" s="5"/>
    </row>
    <row r="104" spans="1:7" s="6" customFormat="1" ht="15.6" customHeight="1" x14ac:dyDescent="0.3">
      <c r="A104" s="36" t="s">
        <v>187</v>
      </c>
      <c r="B104" s="27" t="s">
        <v>188</v>
      </c>
      <c r="C104" s="38">
        <v>814474</v>
      </c>
      <c r="D104" s="45">
        <v>814474</v>
      </c>
      <c r="E104" s="43">
        <v>814474</v>
      </c>
      <c r="F104" s="21">
        <f t="shared" si="2"/>
        <v>100</v>
      </c>
      <c r="G104" s="5"/>
    </row>
    <row r="105" spans="1:7" s="6" customFormat="1" ht="46.8" x14ac:dyDescent="0.3">
      <c r="A105" s="36" t="s">
        <v>189</v>
      </c>
      <c r="B105" s="37" t="s">
        <v>190</v>
      </c>
      <c r="C105" s="38">
        <f>C106</f>
        <v>684270</v>
      </c>
      <c r="D105" s="38">
        <f>D106</f>
        <v>684270</v>
      </c>
      <c r="E105" s="43">
        <f>E106</f>
        <v>684270</v>
      </c>
      <c r="F105" s="21">
        <f t="shared" si="2"/>
        <v>100</v>
      </c>
      <c r="G105" s="5"/>
    </row>
    <row r="106" spans="1:7" s="6" customFormat="1" ht="46.8" x14ac:dyDescent="0.3">
      <c r="A106" s="36" t="s">
        <v>191</v>
      </c>
      <c r="B106" s="37" t="s">
        <v>192</v>
      </c>
      <c r="C106" s="38">
        <v>684270</v>
      </c>
      <c r="D106" s="45">
        <v>684270</v>
      </c>
      <c r="E106" s="43">
        <v>684270</v>
      </c>
      <c r="F106" s="21">
        <f t="shared" si="2"/>
        <v>100</v>
      </c>
      <c r="G106" s="5"/>
    </row>
    <row r="107" spans="1:7" s="6" customFormat="1" ht="15.6" customHeight="1" x14ac:dyDescent="0.3">
      <c r="A107" s="15" t="s">
        <v>193</v>
      </c>
      <c r="B107" s="37" t="s">
        <v>194</v>
      </c>
      <c r="C107" s="38">
        <v>0</v>
      </c>
      <c r="D107" s="45">
        <f>D108</f>
        <v>274592</v>
      </c>
      <c r="E107" s="43">
        <f>E108</f>
        <v>274592</v>
      </c>
      <c r="F107" s="21">
        <v>0</v>
      </c>
      <c r="G107" s="5"/>
    </row>
    <row r="108" spans="1:7" s="6" customFormat="1" ht="31.2" x14ac:dyDescent="0.3">
      <c r="A108" s="15" t="s">
        <v>195</v>
      </c>
      <c r="B108" s="37" t="s">
        <v>196</v>
      </c>
      <c r="C108" s="38">
        <v>0</v>
      </c>
      <c r="D108" s="45">
        <v>274592</v>
      </c>
      <c r="E108" s="43">
        <v>274592</v>
      </c>
      <c r="F108" s="21">
        <v>0</v>
      </c>
      <c r="G108" s="5"/>
    </row>
    <row r="109" spans="1:7" s="6" customFormat="1" x14ac:dyDescent="0.3">
      <c r="A109" s="26" t="s">
        <v>197</v>
      </c>
      <c r="B109" s="27" t="s">
        <v>198</v>
      </c>
      <c r="C109" s="38">
        <f>C110</f>
        <v>7675134.3300000001</v>
      </c>
      <c r="D109" s="38">
        <f>D110</f>
        <v>8897801</v>
      </c>
      <c r="E109" s="38">
        <v>3560386.47</v>
      </c>
      <c r="F109" s="21">
        <f t="shared" si="2"/>
        <v>40.014229021305383</v>
      </c>
      <c r="G109" s="5"/>
    </row>
    <row r="110" spans="1:7" s="6" customFormat="1" ht="46.8" customHeight="1" x14ac:dyDescent="0.3">
      <c r="A110" s="44" t="s">
        <v>199</v>
      </c>
      <c r="B110" s="27" t="s">
        <v>200</v>
      </c>
      <c r="C110" s="38">
        <f>5691166.2+797162.13+1186806</f>
        <v>7675134.3300000001</v>
      </c>
      <c r="D110" s="45">
        <f>28897801-20000000</f>
        <v>8897801</v>
      </c>
      <c r="E110" s="45">
        <v>3560386.47</v>
      </c>
      <c r="F110" s="21">
        <f t="shared" si="2"/>
        <v>40.014229021305383</v>
      </c>
      <c r="G110" s="5"/>
    </row>
    <row r="111" spans="1:7" s="6" customFormat="1" ht="46.8" customHeight="1" x14ac:dyDescent="0.3">
      <c r="A111" s="8" t="s">
        <v>201</v>
      </c>
      <c r="B111" s="9" t="s">
        <v>202</v>
      </c>
      <c r="C111" s="34">
        <f>C112+C114+C116+C118+C120+C122</f>
        <v>144716670.98999998</v>
      </c>
      <c r="D111" s="34">
        <f>D112+D114+D116+D118+D120+D122+D124</f>
        <v>144965248.98999998</v>
      </c>
      <c r="E111" s="34">
        <f>E112+E114+E116+E118+E120+E122</f>
        <v>98481021.75999999</v>
      </c>
      <c r="F111" s="24">
        <f t="shared" si="2"/>
        <v>67.934227303533561</v>
      </c>
      <c r="G111" s="5"/>
    </row>
    <row r="112" spans="1:7" s="6" customFormat="1" ht="46.8" x14ac:dyDescent="0.3">
      <c r="A112" s="15" t="s">
        <v>203</v>
      </c>
      <c r="B112" s="27" t="s">
        <v>204</v>
      </c>
      <c r="C112" s="38">
        <f>C113</f>
        <v>606592</v>
      </c>
      <c r="D112" s="38">
        <f>D113</f>
        <v>606592</v>
      </c>
      <c r="E112" s="38">
        <v>454944</v>
      </c>
      <c r="F112" s="21">
        <f t="shared" si="2"/>
        <v>75</v>
      </c>
      <c r="G112" s="5"/>
    </row>
    <row r="113" spans="1:7" s="6" customFormat="1" ht="62.4" x14ac:dyDescent="0.3">
      <c r="A113" s="44" t="s">
        <v>205</v>
      </c>
      <c r="B113" s="27" t="s">
        <v>206</v>
      </c>
      <c r="C113" s="38">
        <v>606592</v>
      </c>
      <c r="D113" s="45">
        <v>606592</v>
      </c>
      <c r="E113" s="45">
        <v>454944</v>
      </c>
      <c r="F113" s="21">
        <f t="shared" si="2"/>
        <v>75</v>
      </c>
      <c r="G113" s="5"/>
    </row>
    <row r="114" spans="1:7" s="6" customFormat="1" ht="62.4" x14ac:dyDescent="0.3">
      <c r="A114" s="44" t="s">
        <v>207</v>
      </c>
      <c r="B114" s="27" t="s">
        <v>208</v>
      </c>
      <c r="C114" s="38">
        <f>C115</f>
        <v>227586.79</v>
      </c>
      <c r="D114" s="38">
        <f>D115</f>
        <v>227586.79</v>
      </c>
      <c r="E114" s="38">
        <v>35483.85</v>
      </c>
      <c r="F114" s="21">
        <f t="shared" si="2"/>
        <v>15.591348689438433</v>
      </c>
      <c r="G114" s="5"/>
    </row>
    <row r="115" spans="1:7" s="6" customFormat="1" ht="62.4" x14ac:dyDescent="0.3">
      <c r="A115" s="44" t="s">
        <v>209</v>
      </c>
      <c r="B115" s="27" t="s">
        <v>210</v>
      </c>
      <c r="C115" s="38">
        <v>227586.79</v>
      </c>
      <c r="D115" s="38">
        <v>227586.79</v>
      </c>
      <c r="E115" s="45">
        <v>35483.85</v>
      </c>
      <c r="F115" s="21">
        <f t="shared" si="2"/>
        <v>15.591348689438433</v>
      </c>
      <c r="G115" s="5"/>
    </row>
    <row r="116" spans="1:7" s="6" customFormat="1" ht="93.6" customHeight="1" x14ac:dyDescent="0.3">
      <c r="A116" s="15" t="s">
        <v>211</v>
      </c>
      <c r="B116" s="27" t="s">
        <v>212</v>
      </c>
      <c r="C116" s="38">
        <f>C117</f>
        <v>139173835.19999999</v>
      </c>
      <c r="D116" s="38">
        <f>D117</f>
        <v>139173835.19999999</v>
      </c>
      <c r="E116" s="38">
        <v>97521831.030000001</v>
      </c>
      <c r="F116" s="21">
        <f t="shared" si="2"/>
        <v>70.071957771269354</v>
      </c>
      <c r="G116" s="5"/>
    </row>
    <row r="117" spans="1:7" s="6" customFormat="1" ht="78" customHeight="1" x14ac:dyDescent="0.3">
      <c r="A117" s="44" t="s">
        <v>213</v>
      </c>
      <c r="B117" s="27" t="s">
        <v>214</v>
      </c>
      <c r="C117" s="38">
        <v>139173835.19999999</v>
      </c>
      <c r="D117" s="38">
        <v>139173835.19999999</v>
      </c>
      <c r="E117" s="45">
        <v>97521831.030000001</v>
      </c>
      <c r="F117" s="21">
        <f t="shared" si="2"/>
        <v>70.071957771269354</v>
      </c>
      <c r="G117" s="5"/>
    </row>
    <row r="118" spans="1:7" s="6" customFormat="1" ht="93.6" x14ac:dyDescent="0.3">
      <c r="A118" s="44" t="s">
        <v>215</v>
      </c>
      <c r="B118" s="27" t="s">
        <v>216</v>
      </c>
      <c r="C118" s="38">
        <f>C119</f>
        <v>1691229</v>
      </c>
      <c r="D118" s="38">
        <f>D119</f>
        <v>1691229</v>
      </c>
      <c r="E118" s="38">
        <v>462122.88</v>
      </c>
      <c r="F118" s="21">
        <f t="shared" si="2"/>
        <v>27.324678089129268</v>
      </c>
      <c r="G118" s="5"/>
    </row>
    <row r="119" spans="1:7" s="6" customFormat="1" ht="62.4" customHeight="1" x14ac:dyDescent="0.3">
      <c r="A119" s="44" t="s">
        <v>217</v>
      </c>
      <c r="B119" s="27" t="s">
        <v>218</v>
      </c>
      <c r="C119" s="38">
        <v>1691229</v>
      </c>
      <c r="D119" s="38">
        <v>1691229</v>
      </c>
      <c r="E119" s="45">
        <v>462122.88</v>
      </c>
      <c r="F119" s="21">
        <f t="shared" si="2"/>
        <v>27.324678089129268</v>
      </c>
      <c r="G119" s="5"/>
    </row>
    <row r="120" spans="1:7" s="6" customFormat="1" ht="93.6" x14ac:dyDescent="0.3">
      <c r="A120" s="44" t="s">
        <v>219</v>
      </c>
      <c r="B120" s="27" t="s">
        <v>220</v>
      </c>
      <c r="C120" s="38">
        <f>C121</f>
        <v>3010788</v>
      </c>
      <c r="D120" s="38">
        <f>D121</f>
        <v>3010788</v>
      </c>
      <c r="E120" s="38">
        <f>E121</f>
        <v>0</v>
      </c>
      <c r="F120" s="21">
        <f t="shared" si="2"/>
        <v>0</v>
      </c>
      <c r="G120" s="5"/>
    </row>
    <row r="121" spans="1:7" s="6" customFormat="1" ht="78" x14ac:dyDescent="0.3">
      <c r="A121" s="44" t="s">
        <v>221</v>
      </c>
      <c r="B121" s="27" t="s">
        <v>222</v>
      </c>
      <c r="C121" s="38">
        <v>3010788</v>
      </c>
      <c r="D121" s="38">
        <v>3010788</v>
      </c>
      <c r="E121" s="45">
        <v>0</v>
      </c>
      <c r="F121" s="21">
        <f t="shared" si="2"/>
        <v>0</v>
      </c>
      <c r="G121" s="5"/>
    </row>
    <row r="122" spans="1:7" s="6" customFormat="1" ht="78" x14ac:dyDescent="0.3">
      <c r="A122" s="44" t="s">
        <v>223</v>
      </c>
      <c r="B122" s="27" t="s">
        <v>224</v>
      </c>
      <c r="C122" s="38">
        <f>C123</f>
        <v>6640</v>
      </c>
      <c r="D122" s="38">
        <f>D123</f>
        <v>6640</v>
      </c>
      <c r="E122" s="38">
        <v>6640</v>
      </c>
      <c r="F122" s="21">
        <f t="shared" si="2"/>
        <v>100</v>
      </c>
      <c r="G122" s="5"/>
    </row>
    <row r="123" spans="1:7" s="6" customFormat="1" ht="78" x14ac:dyDescent="0.3">
      <c r="A123" s="44" t="s">
        <v>225</v>
      </c>
      <c r="B123" s="27" t="s">
        <v>226</v>
      </c>
      <c r="C123" s="38">
        <v>6640</v>
      </c>
      <c r="D123" s="38">
        <v>6640</v>
      </c>
      <c r="E123" s="45">
        <v>6640</v>
      </c>
      <c r="F123" s="21">
        <f t="shared" si="2"/>
        <v>100</v>
      </c>
      <c r="G123" s="5"/>
    </row>
    <row r="124" spans="1:7" s="6" customFormat="1" ht="31.2" x14ac:dyDescent="0.3">
      <c r="A124" s="30" t="s">
        <v>227</v>
      </c>
      <c r="B124" s="46" t="s">
        <v>228</v>
      </c>
      <c r="C124" s="38">
        <v>0</v>
      </c>
      <c r="D124" s="54">
        <v>248578</v>
      </c>
      <c r="E124" s="45">
        <v>0</v>
      </c>
      <c r="F124" s="21">
        <v>0</v>
      </c>
      <c r="G124" s="5"/>
    </row>
    <row r="125" spans="1:7" s="6" customFormat="1" ht="46.8" x14ac:dyDescent="0.3">
      <c r="A125" s="30" t="s">
        <v>229</v>
      </c>
      <c r="B125" s="46" t="s">
        <v>230</v>
      </c>
      <c r="C125" s="38">
        <v>0</v>
      </c>
      <c r="D125" s="54">
        <v>248578</v>
      </c>
      <c r="E125" s="45">
        <v>0</v>
      </c>
      <c r="F125" s="21">
        <v>0</v>
      </c>
      <c r="G125" s="5"/>
    </row>
    <row r="126" spans="1:7" s="6" customFormat="1" x14ac:dyDescent="0.3">
      <c r="A126" s="28" t="s">
        <v>231</v>
      </c>
      <c r="B126" s="22" t="s">
        <v>232</v>
      </c>
      <c r="C126" s="34">
        <f>C127</f>
        <v>5879000</v>
      </c>
      <c r="D126" s="34">
        <f>D127</f>
        <v>6579000</v>
      </c>
      <c r="E126" s="34">
        <f>SUM(E127+E129+E131)</f>
        <v>9511806</v>
      </c>
      <c r="F126" s="24">
        <f t="shared" si="2"/>
        <v>144.5782945736434</v>
      </c>
      <c r="G126" s="5"/>
    </row>
    <row r="127" spans="1:7" ht="78" x14ac:dyDescent="0.3">
      <c r="A127" s="26" t="s">
        <v>233</v>
      </c>
      <c r="B127" s="19" t="s">
        <v>234</v>
      </c>
      <c r="C127" s="38">
        <f>C128</f>
        <v>5879000</v>
      </c>
      <c r="D127" s="38">
        <f>D128</f>
        <v>6579000</v>
      </c>
      <c r="E127" s="38">
        <v>3808726</v>
      </c>
      <c r="F127" s="21">
        <f t="shared" si="2"/>
        <v>57.892172062623501</v>
      </c>
    </row>
    <row r="128" spans="1:7" ht="78" x14ac:dyDescent="0.3">
      <c r="A128" s="26" t="s">
        <v>235</v>
      </c>
      <c r="B128" s="19" t="s">
        <v>236</v>
      </c>
      <c r="C128" s="38">
        <v>5879000</v>
      </c>
      <c r="D128" s="45">
        <v>6579000</v>
      </c>
      <c r="E128" s="45">
        <v>3808726</v>
      </c>
      <c r="F128" s="21">
        <f t="shared" si="2"/>
        <v>57.892172062623501</v>
      </c>
    </row>
    <row r="129" spans="1:6" ht="78" x14ac:dyDescent="0.3">
      <c r="A129" s="26" t="s">
        <v>251</v>
      </c>
      <c r="B129" s="19" t="s">
        <v>252</v>
      </c>
      <c r="C129" s="38"/>
      <c r="D129" s="45"/>
      <c r="E129" s="45">
        <v>703080</v>
      </c>
      <c r="F129" s="21"/>
    </row>
    <row r="130" spans="1:6" ht="93.6" x14ac:dyDescent="0.3">
      <c r="A130" s="26" t="s">
        <v>253</v>
      </c>
      <c r="B130" s="19" t="s">
        <v>254</v>
      </c>
      <c r="C130" s="38"/>
      <c r="D130" s="45"/>
      <c r="E130" s="45">
        <v>703080</v>
      </c>
      <c r="F130" s="21"/>
    </row>
    <row r="131" spans="1:6" ht="31.2" x14ac:dyDescent="0.3">
      <c r="A131" s="26" t="s">
        <v>255</v>
      </c>
      <c r="B131" s="19" t="s">
        <v>256</v>
      </c>
      <c r="C131" s="38"/>
      <c r="D131" s="45"/>
      <c r="E131" s="45">
        <v>5000000</v>
      </c>
      <c r="F131" s="21"/>
    </row>
    <row r="132" spans="1:6" ht="31.2" x14ac:dyDescent="0.3">
      <c r="A132" s="26" t="s">
        <v>257</v>
      </c>
      <c r="B132" s="19" t="s">
        <v>258</v>
      </c>
      <c r="C132" s="38"/>
      <c r="D132" s="45"/>
      <c r="E132" s="45">
        <v>5000000</v>
      </c>
      <c r="F132" s="21"/>
    </row>
    <row r="133" spans="1:6" x14ac:dyDescent="0.3">
      <c r="A133" s="49" t="s">
        <v>237</v>
      </c>
      <c r="B133" s="49"/>
      <c r="C133" s="38">
        <f>C7+C86</f>
        <v>300498091.31999999</v>
      </c>
      <c r="D133" s="38">
        <f>D7+D86</f>
        <v>304223926.99000001</v>
      </c>
      <c r="E133" s="38">
        <f>E7+E86</f>
        <v>206869820.53999996</v>
      </c>
      <c r="F133" s="21">
        <f t="shared" si="2"/>
        <v>67.999194733555541</v>
      </c>
    </row>
  </sheetData>
  <mergeCells count="5">
    <mergeCell ref="A133:B133"/>
    <mergeCell ref="A1:E1"/>
    <mergeCell ref="A2:E2"/>
    <mergeCell ref="A3:F3"/>
    <mergeCell ref="C4:F4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</cp:lastModifiedBy>
  <dcterms:created xsi:type="dcterms:W3CDTF">2020-07-14T11:47:43Z</dcterms:created>
  <dcterms:modified xsi:type="dcterms:W3CDTF">2021-02-05T11:15:58Z</dcterms:modified>
</cp:coreProperties>
</file>