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44" windowWidth="14340" windowHeight="9528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10" i="1"/>
  <c r="E15"/>
  <c r="E22"/>
  <c r="E25"/>
  <c r="E28"/>
  <c r="E21"/>
  <c r="E30"/>
  <c r="E33"/>
  <c r="E39"/>
  <c r="E42"/>
  <c r="E38"/>
  <c r="E37"/>
  <c r="E48"/>
  <c r="E45"/>
  <c r="E44"/>
  <c r="E55"/>
  <c r="E54"/>
  <c r="E51"/>
  <c r="E60"/>
  <c r="E59"/>
  <c r="E63"/>
  <c r="E58"/>
  <c r="E72"/>
  <c r="E74"/>
  <c r="E78"/>
  <c r="E82"/>
  <c r="E81"/>
  <c r="E66"/>
  <c r="E8"/>
  <c r="E88"/>
  <c r="E90"/>
  <c r="E87"/>
  <c r="E94"/>
  <c r="E96"/>
  <c r="E98"/>
  <c r="E102"/>
  <c r="E100"/>
  <c r="E104"/>
  <c r="E93"/>
  <c r="E109"/>
  <c r="E111"/>
  <c r="E113"/>
  <c r="E115"/>
  <c r="E117"/>
  <c r="E119"/>
  <c r="E108"/>
  <c r="E124"/>
  <c r="E123"/>
  <c r="E86"/>
  <c r="E85"/>
  <c r="E126"/>
  <c r="D10"/>
  <c r="D15"/>
  <c r="D22"/>
  <c r="D25"/>
  <c r="D21"/>
  <c r="D30"/>
  <c r="D33"/>
  <c r="D39"/>
  <c r="D38"/>
  <c r="D37"/>
  <c r="D45"/>
  <c r="D44"/>
  <c r="D51"/>
  <c r="D61"/>
  <c r="D60"/>
  <c r="D59"/>
  <c r="D63"/>
  <c r="D58"/>
  <c r="D66"/>
  <c r="D8"/>
  <c r="D88"/>
  <c r="D90"/>
  <c r="D87"/>
  <c r="D94"/>
  <c r="D96"/>
  <c r="D98"/>
  <c r="D102"/>
  <c r="D107"/>
  <c r="D100"/>
  <c r="D104"/>
  <c r="D93"/>
  <c r="D109"/>
  <c r="D111"/>
  <c r="D113"/>
  <c r="D115"/>
  <c r="D117"/>
  <c r="D119"/>
  <c r="D108"/>
  <c r="D124"/>
  <c r="D123"/>
  <c r="D86"/>
  <c r="D85"/>
  <c r="D126"/>
  <c r="F126"/>
  <c r="C10"/>
  <c r="C15"/>
  <c r="C22"/>
  <c r="C25"/>
  <c r="C21"/>
  <c r="C30"/>
  <c r="C33"/>
  <c r="C39"/>
  <c r="C38"/>
  <c r="C37"/>
  <c r="C45"/>
  <c r="C44"/>
  <c r="C51"/>
  <c r="C60"/>
  <c r="C59"/>
  <c r="C63"/>
  <c r="C58"/>
  <c r="C66"/>
  <c r="C8"/>
  <c r="C88"/>
  <c r="C90"/>
  <c r="C87"/>
  <c r="C94"/>
  <c r="C96"/>
  <c r="C98"/>
  <c r="C102"/>
  <c r="C107"/>
  <c r="C100"/>
  <c r="C93"/>
  <c r="C109"/>
  <c r="C111"/>
  <c r="C113"/>
  <c r="C115"/>
  <c r="C117"/>
  <c r="C119"/>
  <c r="C108"/>
  <c r="C124"/>
  <c r="C123"/>
  <c r="C86"/>
  <c r="C85"/>
  <c r="C126"/>
  <c r="F125"/>
  <c r="F124"/>
  <c r="F123"/>
  <c r="F120"/>
  <c r="F119"/>
  <c r="F118"/>
  <c r="F117"/>
  <c r="F116"/>
  <c r="F115"/>
  <c r="F114"/>
  <c r="F113"/>
  <c r="F112"/>
  <c r="F111"/>
  <c r="F110"/>
  <c r="F109"/>
  <c r="F108"/>
  <c r="F107"/>
  <c r="E106"/>
  <c r="D106"/>
  <c r="F106"/>
  <c r="C106"/>
  <c r="F103"/>
  <c r="F102"/>
  <c r="F101"/>
  <c r="F100"/>
  <c r="F99"/>
  <c r="F98"/>
  <c r="F94"/>
  <c r="F93"/>
  <c r="F91"/>
  <c r="F89"/>
  <c r="F88"/>
  <c r="F86"/>
  <c r="F85"/>
  <c r="F71"/>
  <c r="F70"/>
  <c r="F69"/>
  <c r="F68"/>
  <c r="F67"/>
  <c r="F66"/>
  <c r="F65"/>
  <c r="F64"/>
  <c r="F63"/>
  <c r="E62"/>
  <c r="F62"/>
  <c r="F61"/>
  <c r="F60"/>
  <c r="F59"/>
  <c r="F58"/>
  <c r="F57"/>
  <c r="F56"/>
  <c r="F55"/>
  <c r="F54"/>
  <c r="F53"/>
  <c r="E52"/>
  <c r="D52"/>
  <c r="F52"/>
  <c r="C52"/>
  <c r="F51"/>
  <c r="F50"/>
  <c r="F49"/>
  <c r="F48"/>
  <c r="F46"/>
  <c r="F45"/>
  <c r="F44"/>
  <c r="F43"/>
  <c r="F42"/>
  <c r="F41"/>
  <c r="F40"/>
  <c r="F39"/>
  <c r="F38"/>
  <c r="F37"/>
  <c r="F35"/>
  <c r="F34"/>
  <c r="F33"/>
  <c r="F32"/>
  <c r="E31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E9"/>
  <c r="D9"/>
  <c r="F9"/>
  <c r="C9"/>
  <c r="F8"/>
</calcChain>
</file>

<file path=xl/sharedStrings.xml><?xml version="1.0" encoding="utf-8"?>
<sst xmlns="http://schemas.openxmlformats.org/spreadsheetml/2006/main" count="245" uniqueCount="243">
  <si>
    <t>Доходы бюджета Дубровского муниципального района Брянской области  за  1 полугодие  2020 года</t>
  </si>
  <si>
    <t>Единица измерения: руб.</t>
  </si>
  <si>
    <t>Код бюджетной классификации Российской Федерации</t>
  </si>
  <si>
    <t>Наименование доходов</t>
  </si>
  <si>
    <t>Утвержденные назначения на 2020 год</t>
  </si>
  <si>
    <t>Уточненные назначения на 2020 год</t>
  </si>
  <si>
    <t>Кассовое исполнение                 за 1 полугодие 2020 года</t>
  </si>
  <si>
    <t>Процент исполнения кассовых к уточненному плану</t>
  </si>
  <si>
    <t xml:space="preserve"> 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</si>
  <si>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</si>
  <si>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</si>
  <si>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</si>
  <si>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</si>
  <si>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</si>
  <si>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</si>
  <si>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 которых является налоговый агент, за исключением доходов, в отношении которых исчисление и уплата налога осуществляется  в соответствии со статьями 227,227,1 и 228 Налогового кодекса Российской Федерации</t>
  </si>
  <si>
    <t>1 01 02020 01 0000 110</t>
  </si>
  <si>
    <t>Налог на доходы физических лиц, полученный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</si>
  <si>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</si>
  <si>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</si>
  <si>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</si>
  <si>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</si>
  <si>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</si>
  <si>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</si>
  <si>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</si>
  <si>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производимые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</si>
  <si>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</si>
  <si>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Росиийской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</si>
  <si>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</si>
  <si>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</si>
  <si>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</si>
  <si>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</si>
  <si>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</si>
  <si>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 Российской Федерации)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</si>
  <si>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</si>
  <si>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</si>
  <si>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</si>
  <si>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</si>
  <si>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</si>
  <si>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</si>
  <si>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</si>
  <si>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</si>
  <si>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</si>
  <si>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</si>
  <si>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</si>
  <si>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</si>
  <si>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1 05 04000 02 0000 110</t>
  </si>
  <si>
    <t>Налог, взимаемый в связи с применением патентной  системы налогообложения</t>
  </si>
  <si>
    <t>1 05 04020 02 0000 110</t>
  </si>
  <si>
    <t>Налог, взимаемый в связи с применением патентной 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</si>
  <si>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</si>
  <si>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</si>
  <si>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</si>
  <si>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</si>
  <si>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</si>
  <si>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</si>
  <si>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1 09 00000 00 0000 000</t>
  </si>
  <si>
    <t>ЗАДОЛЖЕННОСТЬ И ПЕРЕРАСЧЕТЫ ПО ОТМЕНЕННЫМ НАЛОГАМ, СБОРАМ И ИНЫМ ОБЯЗАТЕЛЬНЫМ ПЛАТЕЖАМ</t>
  </si>
  <si>
    <t>1 09 07000 00 0000 110</t>
  </si>
  <si>
    <t>Прочие налоги и сборы (по отмененным местным налогам и сборам)</t>
  </si>
  <si>
    <t xml:space="preserve">1 09 07050 00 0000 110 </t>
  </si>
  <si>
    <t>Прочие местные налоги и сборы</t>
  </si>
  <si>
    <t>1 09 07053 05 0000 110</t>
  </si>
  <si>
    <t>Прочие местные налоги и сборы, мобилизуемые на территориях муниципальных районов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</si>
  <si>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</si>
  <si>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</si>
  <si>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</si>
  <si>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</si>
  <si>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</si>
  <si>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</si>
  <si>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</si>
  <si>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</si>
  <si>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</si>
  <si>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</si>
  <si>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</si>
  <si>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</si>
  <si>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</si>
  <si>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</si>
  <si>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</si>
  <si>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</si>
  <si>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</si>
  <si>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негативеное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</si>
  <si>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</si>
  <si>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</si>
  <si>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</si>
  <si>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</si>
  <si>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</si>
  <si>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</si>
  <si>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</si>
  <si>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 xml:space="preserve">Плата за размещение отходов производства 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</si>
  <si>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</si>
  <si>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</si>
  <si>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</si>
  <si>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</si>
  <si>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</si>
  <si>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 xml:space="preserve">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</si>
  <si>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</si>
  <si>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</si>
  <si>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 xml:space="preserve">1 13 02000 00 0000 130 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</si>
  <si>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</si>
  <si>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</si>
  <si>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</si>
  <si>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</si>
  <si>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</si>
  <si>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</si>
  <si>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</si>
  <si>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</si>
  <si>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</si>
  <si>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1 14 02000 00 0000 410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</si>
  <si>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</si>
  <si>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</si>
  <si>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</si>
  <si>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</si>
  <si>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 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</si>
  <si>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</si>
  <si>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</si>
  <si>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</si>
  <si>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</si>
  <si>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</si>
  <si>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Доходы от  продажи земельных участков, государственная собственность  на которые не разграничена и которые расположены в границах сельских поселений  и межселенных территорий муниципальных районов</t>
  </si>
  <si>
    <t>1 14 06013 13 0000 430</t>
  </si>
  <si>
    <t>Доходы от  продажи земельных участков, государственная собственность 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</si>
  <si>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</si>
  <si>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</si>
  <si>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</si>
  <si>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 права граждан, налагаемые мировыми судьями, комиссиями по делам несовершеннолетних и защите их прав,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</si>
  <si>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</si>
  <si>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</si>
  <si>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</si>
  <si>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праонарушения в области охраны собственности,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</si>
  <si>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</si>
  <si>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посягающме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</si>
  <si>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1 16 01082 01 9000 140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</si>
  <si>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 (иные штрафы)</t>
  </si>
  <si>
    <t>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</si>
  <si>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</si>
  <si>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</si>
  <si>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</si>
  <si>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</si>
  <si>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</si>
  <si>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</si>
  <si>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</si>
  <si>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</si>
  <si>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</si>
  <si>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</si>
  <si>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</si>
  <si>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</si>
  <si>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</si>
  <si>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1 16 0120301 0000 140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</si>
  <si>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</si>
  <si>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1 16 0133301 0000 140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</si>
  <si>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</si>
  <si>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1 16 10000 00 0000 140</t>
  </si>
  <si>
    <t xml:space="preserve">  Платежи в целях возмещения причиненного ущерба (убытков)</t>
  </si>
  <si>
    <t>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</si>
  <si>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</si>
  <si>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</si>
  <si>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</si>
  <si>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</si>
  <si>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</si>
  <si>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</si>
  <si>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</si>
  <si>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</si>
  <si>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</si>
  <si>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</si>
  <si>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</si>
  <si>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</si>
  <si>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</si>
  <si>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</si>
  <si>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Дотации бюджетам муниципальных районов на выравнивание бюджетной обеспеченности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</si>
  <si>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</si>
  <si>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</si>
  <si>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</si>
  <si>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</si>
  <si>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2 02 15853 05 0000 150</t>
  </si>
  <si>
    <t>Дотации бюджетам муниципальных районов на поддержку мер по обеспечению 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</si>
  <si>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</si>
  <si>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</si>
  <si>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</si>
  <si>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</si>
  <si>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2 02 20077 05 0000 150
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</si>
  <si>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</si>
  <si>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2 02 25228 00 0000 150</t>
  </si>
  <si>
    <t>Субсидии бюджетам  на оснащение объектов спортивной инфраструктуры спортивно-технологическим оборудованием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</si>
  <si>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</si>
  <si>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</si>
  <si>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</si>
  <si>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</si>
  <si>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</si>
  <si>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</si>
  <si>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2 02 25491 00 0000 150</t>
  </si>
  <si>
    <t>Субсидии бюджетам  на создание новых мест дополнительного образования детей</t>
  </si>
  <si>
    <t>2 02 25491 05 0000 150</t>
  </si>
  <si>
    <t>Субсидии бюджетам муниципальных районов на создание новых мест дополнительного образования детей</t>
  </si>
  <si>
    <t>2 02 25497 00 0000 150</t>
  </si>
  <si>
    <t>Субсидии бюджетам 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</si>
  <si>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</si>
  <si>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</si>
  <si>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2 02 25519 00 0000 150</t>
  </si>
  <si>
    <t>Субсидия бюджетам 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</si>
  <si>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</si>
  <si>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</si>
  <si>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2 02 29999 00 0000 150</t>
  </si>
  <si>
    <t>Прочие субсидии</t>
  </si>
  <si>
    <t>2 02 29999 05 0000 150</t>
  </si>
  <si>
    <t>Прочие субсидии бюджетам муниципальных районов</t>
  </si>
  <si>
    <t>2 02 30000 00 0000 150</t>
  </si>
  <si>
    <t xml:space="preserve">Субвенции бюджетам бюджетной системы Российской Федерации 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</si>
  <si>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</si>
  <si>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</si>
  <si>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</si>
  <si>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</si>
  <si>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2 02 35260 00 0000 150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</si>
  <si>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</si>
  <si>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2 02 35260 05 0000 150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</si>
  <si>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</si>
  <si>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</si>
  <si>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</si>
  <si>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</si>
  <si>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</si>
  <si>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2 02 30029 00 0000 150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</si>
  <si>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</si>
  <si>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2 02 30029 05 0000 150
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</si>
  <si>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</si>
  <si>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2 02 35082 00 0000 150
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</si>
  <si>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</si>
  <si>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2 02 35082 05 0000 150
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</si>
  <si>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</si>
  <si>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</si>
  <si>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</si>
  <si>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</si>
  <si>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</si>
  <si>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2 02 35469 00 0000 150</t>
  </si>
  <si>
    <t>Субвенции бюджетам на проведение Всероссийской переписи населения 2020 года</t>
  </si>
  <si>
    <t>2 02 35469 05 0000 150</t>
  </si>
  <si>
    <t xml:space="preserve">  Субвенции бюджетам муниципальных районов на проведение Всероссийской переписи населения 2020 года</t>
  </si>
  <si>
    <t xml:space="preserve">   2 02 40000 00 0000 150</t>
  </si>
  <si>
    <t xml:space="preserve">   Иные межбюджетные трансферты</t>
  </si>
  <si>
    <t xml:space="preserve">     2 02 40014 00 0000 150</t>
  </si>
  <si>
    <t xml:space="preserve"> 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</si>
  <si>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  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</si>
  <si>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</si>
  <si>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ВСЕГО: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</si>
</sst>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 Cy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7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1">
      <alignment horizontal="center" vertical="center" wrapText="1"/>
    </xf>
    <xf numFmtId="0" fontId="3" fillId="0" borderId="0">
      <alignment horizontal="left" wrapText="1"/>
    </xf>
    <xf numFmtId="0" fontId="3" fillId="0" borderId="0">
      <alignment horizontal="right"/>
    </xf>
    <xf numFmtId="0" fontId="3" fillId="2" borderId="0">
      <alignment horizontal="left"/>
    </xf>
    <xf numFmtId="4" fontId="9" fillId="3" borderId="1">
      <alignment horizontal="right" vertical="top" shrinkToFi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1" applyNumberFormat="1" applyFont="1" applyFill="1" applyProtection="1"/>
    <xf numFmtId="0" fontId="2" fillId="0" borderId="0" xfId="0" applyFont="1" applyFill="1" applyProtection="1">
      <protection locked="0"/>
    </xf>
    <xf numFmtId="0" fontId="2" fillId="0" borderId="0" xfId="3" applyNumberFormat="1" applyFont="1" applyFill="1" applyBorder="1" applyProtection="1">
      <alignment horizontal="left" wrapText="1"/>
    </xf>
    <xf numFmtId="0" fontId="2" fillId="0" borderId="2" xfId="4" applyFont="1" applyFill="1" applyBorder="1" applyAlignment="1"/>
    <xf numFmtId="0" fontId="2" fillId="0" borderId="2" xfId="4" applyNumberFormat="1" applyFont="1" applyFill="1" applyBorder="1" applyAlignment="1" applyProtection="1"/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1" fontId="2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right" vertical="center" wrapText="1"/>
    </xf>
    <xf numFmtId="164" fontId="7" fillId="0" borderId="3" xfId="7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4" fontId="7" fillId="0" borderId="3" xfId="8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4" fontId="2" fillId="0" borderId="3" xfId="8" applyNumberFormat="1" applyFont="1" applyFill="1" applyBorder="1" applyAlignment="1">
      <alignment horizontal="right"/>
    </xf>
    <xf numFmtId="164" fontId="2" fillId="0" borderId="3" xfId="7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vertical="top" wrapText="1"/>
    </xf>
    <xf numFmtId="4" fontId="2" fillId="0" borderId="3" xfId="8" applyNumberFormat="1" applyFont="1" applyFill="1" applyBorder="1" applyAlignment="1"/>
    <xf numFmtId="164" fontId="2" fillId="0" borderId="3" xfId="7" applyNumberFormat="1" applyFont="1" applyFill="1" applyBorder="1" applyAlignment="1">
      <alignment horizontal="right" wrapText="1"/>
    </xf>
    <xf numFmtId="0" fontId="7" fillId="0" borderId="3" xfId="0" applyFont="1" applyFill="1" applyBorder="1" applyAlignment="1">
      <alignment vertical="top" wrapText="1"/>
    </xf>
    <xf numFmtId="4" fontId="7" fillId="0" borderId="3" xfId="8" applyNumberFormat="1" applyFont="1" applyFill="1" applyBorder="1" applyAlignment="1"/>
    <xf numFmtId="164" fontId="7" fillId="0" borderId="3" xfId="7" applyNumberFormat="1" applyFont="1" applyFill="1" applyBorder="1" applyAlignment="1">
      <alignment horizontal="right" wrapText="1"/>
    </xf>
    <xf numFmtId="3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justify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justify" vertical="top" wrapText="1"/>
    </xf>
    <xf numFmtId="49" fontId="8" fillId="0" borderId="3" xfId="5" applyNumberFormat="1" applyFont="1" applyFill="1" applyBorder="1" applyAlignment="1" applyProtection="1">
      <alignment horizontal="center"/>
    </xf>
    <xf numFmtId="0" fontId="8" fillId="0" borderId="3" xfId="2" applyNumberFormat="1" applyFont="1" applyFill="1" applyBorder="1" applyProtection="1">
      <alignment horizontal="center" vertical="center" wrapText="1"/>
    </xf>
    <xf numFmtId="4" fontId="8" fillId="0" borderId="3" xfId="6" applyNumberFormat="1" applyFont="1" applyFill="1" applyBorder="1" applyAlignment="1" applyProtection="1">
      <alignment shrinkToFit="1"/>
    </xf>
    <xf numFmtId="0" fontId="7" fillId="0" borderId="3" xfId="0" quotePrefix="1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/>
    </xf>
    <xf numFmtId="4" fontId="8" fillId="0" borderId="3" xfId="8" applyNumberFormat="1" applyFont="1" applyFill="1" applyBorder="1" applyAlignment="1">
      <alignment horizontal="right" vertical="center" wrapText="1"/>
    </xf>
    <xf numFmtId="0" fontId="2" fillId="0" borderId="3" xfId="0" applyNumberFormat="1" applyFont="1" applyFill="1" applyBorder="1" applyAlignment="1">
      <alignment wrapText="1"/>
    </xf>
    <xf numFmtId="4" fontId="8" fillId="0" borderId="3" xfId="8" applyNumberFormat="1" applyFont="1" applyFill="1" applyBorder="1" applyAlignment="1">
      <alignment horizontal="right" wrapText="1"/>
    </xf>
    <xf numFmtId="0" fontId="7" fillId="0" borderId="3" xfId="0" applyFont="1" applyFill="1" applyBorder="1" applyAlignment="1">
      <alignment wrapText="1"/>
    </xf>
    <xf numFmtId="4" fontId="2" fillId="0" borderId="3" xfId="0" applyNumberFormat="1" applyFont="1" applyFill="1" applyBorder="1" applyAlignment="1"/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/>
    <xf numFmtId="0" fontId="8" fillId="0" borderId="3" xfId="2" applyNumberFormat="1" applyFont="1" applyFill="1" applyBorder="1" applyAlignment="1" applyProtection="1">
      <alignment wrapText="1"/>
    </xf>
    <xf numFmtId="4" fontId="8" fillId="0" borderId="3" xfId="6" applyNumberFormat="1" applyFont="1" applyFill="1" applyBorder="1" applyProtection="1">
      <alignment horizontal="right" vertical="top" shrinkToFit="1"/>
    </xf>
    <xf numFmtId="0" fontId="2" fillId="0" borderId="0" xfId="3" applyNumberFormat="1" applyFont="1" applyFill="1" applyProtection="1">
      <alignment horizontal="left" wrapText="1"/>
    </xf>
    <xf numFmtId="0" fontId="2" fillId="0" borderId="0" xfId="3" applyFont="1" applyFill="1">
      <alignment horizontal="left" wrapText="1"/>
    </xf>
    <xf numFmtId="0" fontId="4" fillId="0" borderId="0" xfId="3" applyNumberFormat="1" applyFont="1" applyFill="1" applyBorder="1" applyAlignment="1" applyProtection="1">
      <alignment horizontal="center" wrapText="1"/>
    </xf>
    <xf numFmtId="0" fontId="2" fillId="0" borderId="3" xfId="0" applyFont="1" applyFill="1" applyBorder="1" applyAlignment="1">
      <alignment horizontal="right" vertical="top" wrapText="1"/>
    </xf>
  </cellXfs>
  <cellStyles count="9">
    <cellStyle name="xl24" xfId="1"/>
    <cellStyle name="xl31" xfId="2"/>
    <cellStyle name="xl36" xfId="3"/>
    <cellStyle name="xl42" xfId="4"/>
    <cellStyle name="xl43" xfId="5"/>
    <cellStyle name="xl45" xfId="6"/>
    <cellStyle name="Обычный" xfId="0" builtinId="0"/>
    <cellStyle name="Процентный" xfId="7" builtinId="5"/>
    <cellStyle name="Финансовый" xfId="8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26"/>
  <sheetViews>
    <sheetView tabSelected="1" zoomScale="75" workbookViewId="0">
      <selection activeCell="F37" sqref="F37"/>
    </sheetView>
  </sheetViews>
  <sheetFormatPr defaultColWidth="54" defaultRowHeight="15.6"/>
  <cols>
    <col min="1" max="1" width="33.6640625" style="2" customWidth="1"/>
    <col min="2" max="2" width="54" style="2" customWidth="1"/>
    <col min="3" max="3" width="17.5546875" style="2" customWidth="1"/>
    <col min="4" max="4" width="17.109375" style="2" customWidth="1"/>
    <col min="5" max="5" width="16.44140625" style="2" customWidth="1"/>
    <col min="6" max="6" width="14.5546875" style="2" customWidth="1"/>
    <col min="7" max="16384" width="54" style="2"/>
  </cols>
  <sheetData>
    <row r="1" spans="1:7" ht="14.7" customHeight="1">
      <c r="A1" s="52"/>
      <c r="B1" s="53"/>
      <c r="C1" s="53"/>
      <c r="D1" s="53"/>
      <c r="E1" s="53"/>
      <c r="F1" s="1"/>
    </row>
    <row r="2" spans="1:7" ht="10.95" customHeight="1">
      <c r="A2" s="52"/>
      <c r="B2" s="53"/>
      <c r="C2" s="53"/>
      <c r="D2" s="53"/>
      <c r="E2" s="53"/>
      <c r="F2" s="1"/>
    </row>
    <row r="3" spans="1:7" ht="37.950000000000003" customHeight="1">
      <c r="A3" s="54" t="s">
        <v>0</v>
      </c>
      <c r="B3" s="54"/>
      <c r="C3" s="54"/>
      <c r="D3" s="54"/>
      <c r="E3" s="54"/>
      <c r="F3" s="1"/>
    </row>
    <row r="4" spans="1:7">
      <c r="A4" s="3"/>
      <c r="B4" s="3"/>
      <c r="C4" s="3"/>
      <c r="D4" s="3"/>
      <c r="E4" s="3"/>
      <c r="F4" s="1"/>
    </row>
    <row r="5" spans="1:7" ht="12.75" customHeight="1">
      <c r="B5" s="4"/>
      <c r="C5" s="4"/>
      <c r="D5" s="4"/>
      <c r="E5" s="5" t="s">
        <v>1</v>
      </c>
      <c r="F5" s="1"/>
    </row>
    <row r="6" spans="1:7" s="9" customFormat="1" ht="70.2" customHeight="1">
      <c r="A6" s="6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8"/>
    </row>
    <row r="7" spans="1:7" s="9" customFormat="1">
      <c r="A7" s="7">
        <v>1</v>
      </c>
      <c r="B7" s="7">
        <v>2</v>
      </c>
      <c r="C7" s="7">
        <v>3</v>
      </c>
      <c r="D7" s="7">
        <v>4</v>
      </c>
      <c r="E7" s="10">
        <v>5</v>
      </c>
      <c r="F7" s="7">
        <v>6</v>
      </c>
      <c r="G7" s="8"/>
    </row>
    <row r="8" spans="1:7" s="9" customFormat="1">
      <c r="A8" s="11" t="s">
        <v>8</v>
      </c>
      <c r="B8" s="12" t="s">
        <v>9</v>
      </c>
      <c r="C8" s="13">
        <f>SUM(C10+C15+C21+C30+C33+C37+C44+C51+C58+C66)</f>
        <v>91792000</v>
      </c>
      <c r="D8" s="13">
        <f>SUM(D10+D15+D21+D30+D33+D37+D44+D51+D58+D66)</f>
        <v>93072000</v>
      </c>
      <c r="E8" s="13">
        <f>SUM(E10+E15+E21+E30+E33+E37+E44+E51+E58+E66)</f>
        <v>38376514.999999993</v>
      </c>
      <c r="F8" s="14">
        <f>E8/D8*100</f>
        <v>41.233147455733189</v>
      </c>
      <c r="G8" s="8"/>
    </row>
    <row r="9" spans="1:7" s="9" customFormat="1">
      <c r="A9" s="15" t="s">
        <v>10</v>
      </c>
      <c r="B9" s="16" t="s">
        <v>11</v>
      </c>
      <c r="C9" s="17">
        <f>C10</f>
        <v>69018000</v>
      </c>
      <c r="D9" s="17">
        <f>D10</f>
        <v>69018000</v>
      </c>
      <c r="E9" s="17">
        <f>E10</f>
        <v>30608493.390000001</v>
      </c>
      <c r="F9" s="14">
        <f>E9/D9*100</f>
        <v>44.348566156654783</v>
      </c>
      <c r="G9" s="8"/>
    </row>
    <row r="10" spans="1:7" s="9" customFormat="1">
      <c r="A10" s="18" t="s">
        <v>12</v>
      </c>
      <c r="B10" s="19" t="s">
        <v>13</v>
      </c>
      <c r="C10" s="20">
        <f>SUM(C11+C12+C13+C14)</f>
        <v>69018000</v>
      </c>
      <c r="D10" s="20">
        <f>SUM(D11+D12+D13+D14)</f>
        <v>69018000</v>
      </c>
      <c r="E10" s="20">
        <f>SUM(E11+E12+E13+E14)</f>
        <v>30608493.390000001</v>
      </c>
      <c r="F10" s="21">
        <f t="shared" ref="F10:F71" si="0">E10/D10*100</f>
        <v>44.348566156654783</v>
      </c>
      <c r="G10" s="8"/>
    </row>
    <row r="11" spans="1:7" s="9" customFormat="1" ht="103.2" customHeight="1">
      <c r="A11" s="18" t="s">
        <v>14</v>
      </c>
      <c r="B11" s="22" t="s">
        <v>15</v>
      </c>
      <c r="C11" s="20">
        <v>68208000</v>
      </c>
      <c r="D11" s="20">
        <v>68208000</v>
      </c>
      <c r="E11" s="23">
        <v>30437151.760000002</v>
      </c>
      <c r="F11" s="24">
        <f t="shared" si="0"/>
        <v>44.624020290874974</v>
      </c>
      <c r="G11" s="8"/>
    </row>
    <row r="12" spans="1:7" s="9" customFormat="1" ht="124.8">
      <c r="A12" s="18" t="s">
        <v>16</v>
      </c>
      <c r="B12" s="22" t="s">
        <v>17</v>
      </c>
      <c r="C12" s="20">
        <v>60000</v>
      </c>
      <c r="D12" s="20">
        <v>60000</v>
      </c>
      <c r="E12" s="23">
        <v>38253.160000000003</v>
      </c>
      <c r="F12" s="24">
        <f t="shared" si="0"/>
        <v>63.755266666666678</v>
      </c>
      <c r="G12" s="8"/>
    </row>
    <row r="13" spans="1:7" s="9" customFormat="1" ht="62.4">
      <c r="A13" s="18" t="s">
        <v>18</v>
      </c>
      <c r="B13" s="22" t="s">
        <v>19</v>
      </c>
      <c r="C13" s="20">
        <v>650000</v>
      </c>
      <c r="D13" s="20">
        <v>650000</v>
      </c>
      <c r="E13" s="23">
        <v>112005.07</v>
      </c>
      <c r="F13" s="24">
        <f t="shared" si="0"/>
        <v>17.231549230769232</v>
      </c>
      <c r="G13" s="8"/>
    </row>
    <row r="14" spans="1:7" s="9" customFormat="1" ht="109.2">
      <c r="A14" s="18" t="s">
        <v>20</v>
      </c>
      <c r="B14" s="22" t="s">
        <v>21</v>
      </c>
      <c r="C14" s="20">
        <v>100000</v>
      </c>
      <c r="D14" s="20">
        <v>100000</v>
      </c>
      <c r="E14" s="23">
        <v>21083.4</v>
      </c>
      <c r="F14" s="24">
        <f t="shared" si="0"/>
        <v>21.083400000000001</v>
      </c>
      <c r="G14" s="8"/>
    </row>
    <row r="15" spans="1:7" s="9" customFormat="1" ht="46.8">
      <c r="A15" s="15" t="s">
        <v>22</v>
      </c>
      <c r="B15" s="25" t="s">
        <v>23</v>
      </c>
      <c r="C15" s="17">
        <f>SUM(C17++C18+C19+C20)</f>
        <v>4775000</v>
      </c>
      <c r="D15" s="17">
        <f>SUM(D17++D18+D19+D20)</f>
        <v>4775000</v>
      </c>
      <c r="E15" s="26">
        <f>SUM(E17++E18+E19+E20)</f>
        <v>1942063.2199999997</v>
      </c>
      <c r="F15" s="27">
        <f t="shared" si="0"/>
        <v>40.671481047120409</v>
      </c>
      <c r="G15" s="8"/>
    </row>
    <row r="16" spans="1:7" s="9" customFormat="1" ht="39.6" customHeight="1">
      <c r="A16" s="18" t="s">
        <v>24</v>
      </c>
      <c r="B16" s="22" t="s">
        <v>25</v>
      </c>
      <c r="C16" s="20">
        <v>4775000</v>
      </c>
      <c r="D16" s="20">
        <v>4775000</v>
      </c>
      <c r="E16" s="23">
        <v>1039302.33</v>
      </c>
      <c r="F16" s="24">
        <f t="shared" si="0"/>
        <v>21.76549382198953</v>
      </c>
      <c r="G16" s="8"/>
    </row>
    <row r="17" spans="1:7" s="9" customFormat="1" ht="146.4" customHeight="1">
      <c r="A17" s="28" t="s">
        <v>26</v>
      </c>
      <c r="B17" s="22" t="s">
        <v>27</v>
      </c>
      <c r="C17" s="20">
        <v>2188000</v>
      </c>
      <c r="D17" s="20">
        <v>2188000</v>
      </c>
      <c r="E17" s="23">
        <v>920112.23</v>
      </c>
      <c r="F17" s="24">
        <f t="shared" si="0"/>
        <v>42.052661334552099</v>
      </c>
      <c r="G17" s="8"/>
    </row>
    <row r="18" spans="1:7" s="9" customFormat="1" ht="156">
      <c r="A18" s="28" t="s">
        <v>28</v>
      </c>
      <c r="B18" s="22" t="s">
        <v>29</v>
      </c>
      <c r="C18" s="20">
        <v>11000</v>
      </c>
      <c r="D18" s="20">
        <v>11000</v>
      </c>
      <c r="E18" s="23">
        <v>6020.1</v>
      </c>
      <c r="F18" s="24">
        <f t="shared" si="0"/>
        <v>54.728181818181824</v>
      </c>
      <c r="G18" s="8"/>
    </row>
    <row r="19" spans="1:7" s="9" customFormat="1" ht="140.4">
      <c r="A19" s="28" t="s">
        <v>30</v>
      </c>
      <c r="B19" s="22" t="s">
        <v>31</v>
      </c>
      <c r="C19" s="20">
        <v>2858000</v>
      </c>
      <c r="D19" s="20">
        <v>2858000</v>
      </c>
      <c r="E19" s="23">
        <v>1199064.8899999999</v>
      </c>
      <c r="F19" s="24">
        <f t="shared" si="0"/>
        <v>41.954684744576625</v>
      </c>
      <c r="G19" s="8"/>
    </row>
    <row r="20" spans="1:7" s="9" customFormat="1" ht="140.4">
      <c r="A20" s="28" t="s">
        <v>32</v>
      </c>
      <c r="B20" s="22" t="s">
        <v>33</v>
      </c>
      <c r="C20" s="20">
        <v>-282000</v>
      </c>
      <c r="D20" s="20">
        <v>-282000</v>
      </c>
      <c r="E20" s="23">
        <v>-183134</v>
      </c>
      <c r="F20" s="24">
        <f t="shared" si="0"/>
        <v>64.941134751773049</v>
      </c>
      <c r="G20" s="8"/>
    </row>
    <row r="21" spans="1:7" s="9" customFormat="1">
      <c r="A21" s="15" t="s">
        <v>34</v>
      </c>
      <c r="B21" s="25" t="s">
        <v>35</v>
      </c>
      <c r="C21" s="17">
        <f>SUM(C22+C25+C28)</f>
        <v>6723000</v>
      </c>
      <c r="D21" s="17">
        <f>SUM(D22+D25+D28)</f>
        <v>6723000</v>
      </c>
      <c r="E21" s="17">
        <f>SUM(E22+E25+E28)</f>
        <v>2716525.52</v>
      </c>
      <c r="F21" s="27">
        <f t="shared" si="0"/>
        <v>40.40644831176558</v>
      </c>
      <c r="G21" s="8"/>
    </row>
    <row r="22" spans="1:7" s="9" customFormat="1" ht="31.2">
      <c r="A22" s="18" t="s">
        <v>36</v>
      </c>
      <c r="B22" s="22" t="s">
        <v>37</v>
      </c>
      <c r="C22" s="20">
        <f>SUM(C23+C24)</f>
        <v>4905000</v>
      </c>
      <c r="D22" s="20">
        <f>SUM(D23+D24)</f>
        <v>4905000</v>
      </c>
      <c r="E22" s="23">
        <f>SUM(E23+E24)</f>
        <v>2167912.65</v>
      </c>
      <c r="F22" s="24">
        <f t="shared" si="0"/>
        <v>44.198015290519876</v>
      </c>
      <c r="G22" s="8"/>
    </row>
    <row r="23" spans="1:7" s="9" customFormat="1" ht="31.2">
      <c r="A23" s="18" t="s">
        <v>38</v>
      </c>
      <c r="B23" s="22" t="s">
        <v>37</v>
      </c>
      <c r="C23" s="20">
        <v>4904000</v>
      </c>
      <c r="D23" s="20">
        <v>4904000</v>
      </c>
      <c r="E23" s="23">
        <v>2167879.52</v>
      </c>
      <c r="F23" s="24">
        <f t="shared" si="0"/>
        <v>44.206352365415988</v>
      </c>
      <c r="G23" s="8"/>
    </row>
    <row r="24" spans="1:7" s="9" customFormat="1" ht="46.8">
      <c r="A24" s="18" t="s">
        <v>39</v>
      </c>
      <c r="B24" s="22" t="s">
        <v>40</v>
      </c>
      <c r="C24" s="20">
        <v>1000</v>
      </c>
      <c r="D24" s="20">
        <v>1000</v>
      </c>
      <c r="E24" s="23">
        <v>33.130000000000003</v>
      </c>
      <c r="F24" s="24">
        <f t="shared" si="0"/>
        <v>3.3130000000000002</v>
      </c>
      <c r="G24" s="8"/>
    </row>
    <row r="25" spans="1:7" s="9" customFormat="1">
      <c r="A25" s="18" t="s">
        <v>41</v>
      </c>
      <c r="B25" s="22" t="s">
        <v>42</v>
      </c>
      <c r="C25" s="20">
        <f>SUM(C26+C27)</f>
        <v>1780000</v>
      </c>
      <c r="D25" s="20">
        <f>SUM(D26+D27)</f>
        <v>1780000</v>
      </c>
      <c r="E25" s="23">
        <f>SUM(E26+E27)</f>
        <v>486965.87</v>
      </c>
      <c r="F25" s="24">
        <f t="shared" si="0"/>
        <v>27.357633146067418</v>
      </c>
      <c r="G25" s="8"/>
    </row>
    <row r="26" spans="1:7" s="9" customFormat="1">
      <c r="A26" s="18" t="s">
        <v>43</v>
      </c>
      <c r="B26" s="22" t="s">
        <v>42</v>
      </c>
      <c r="C26" s="20">
        <v>1779000</v>
      </c>
      <c r="D26" s="20">
        <v>1779000</v>
      </c>
      <c r="E26" s="23">
        <v>486965.87</v>
      </c>
      <c r="F26" s="24">
        <f t="shared" si="0"/>
        <v>27.373011242270941</v>
      </c>
      <c r="G26" s="8"/>
    </row>
    <row r="27" spans="1:7" s="9" customFormat="1" ht="31.2">
      <c r="A27" s="18" t="s">
        <v>44</v>
      </c>
      <c r="B27" s="22" t="s">
        <v>45</v>
      </c>
      <c r="C27" s="20">
        <v>1000</v>
      </c>
      <c r="D27" s="20">
        <v>1000</v>
      </c>
      <c r="E27" s="23">
        <v>0</v>
      </c>
      <c r="F27" s="24">
        <f t="shared" si="0"/>
        <v>0</v>
      </c>
      <c r="G27" s="8"/>
    </row>
    <row r="28" spans="1:7" s="9" customFormat="1" ht="31.2">
      <c r="A28" s="18" t="s">
        <v>46</v>
      </c>
      <c r="B28" s="22" t="s">
        <v>47</v>
      </c>
      <c r="C28" s="20">
        <v>38000</v>
      </c>
      <c r="D28" s="20">
        <v>38000</v>
      </c>
      <c r="E28" s="23">
        <f>E29</f>
        <v>61647</v>
      </c>
      <c r="F28" s="24">
        <f t="shared" si="0"/>
        <v>162.22894736842107</v>
      </c>
      <c r="G28" s="8"/>
    </row>
    <row r="29" spans="1:7" s="9" customFormat="1" ht="46.8">
      <c r="A29" s="18" t="s">
        <v>48</v>
      </c>
      <c r="B29" s="22" t="s">
        <v>49</v>
      </c>
      <c r="C29" s="20">
        <v>38000</v>
      </c>
      <c r="D29" s="20">
        <v>38000</v>
      </c>
      <c r="E29" s="23">
        <v>61647</v>
      </c>
      <c r="F29" s="24">
        <f t="shared" si="0"/>
        <v>162.22894736842107</v>
      </c>
      <c r="G29" s="8"/>
    </row>
    <row r="30" spans="1:7" s="9" customFormat="1">
      <c r="A30" s="15" t="s">
        <v>50</v>
      </c>
      <c r="B30" s="25" t="s">
        <v>51</v>
      </c>
      <c r="C30" s="17">
        <f>SUM(C32)</f>
        <v>1600000</v>
      </c>
      <c r="D30" s="17">
        <f>SUM(D32)</f>
        <v>1600000</v>
      </c>
      <c r="E30" s="26">
        <f>SUM(E32)</f>
        <v>652502.01</v>
      </c>
      <c r="F30" s="27">
        <f t="shared" si="0"/>
        <v>40.781375625000003</v>
      </c>
      <c r="G30" s="8"/>
    </row>
    <row r="31" spans="1:7" s="9" customFormat="1" ht="46.8">
      <c r="A31" s="18" t="s">
        <v>52</v>
      </c>
      <c r="B31" s="22" t="s">
        <v>53</v>
      </c>
      <c r="C31" s="20">
        <v>1600000</v>
      </c>
      <c r="D31" s="20">
        <v>1600000</v>
      </c>
      <c r="E31" s="23">
        <f>E32</f>
        <v>652502.01</v>
      </c>
      <c r="F31" s="24">
        <f t="shared" si="0"/>
        <v>40.781375625000003</v>
      </c>
      <c r="G31" s="8"/>
    </row>
    <row r="32" spans="1:7" s="9" customFormat="1" ht="62.4">
      <c r="A32" s="18" t="s">
        <v>54</v>
      </c>
      <c r="B32" s="22" t="s">
        <v>55</v>
      </c>
      <c r="C32" s="20">
        <v>1600000</v>
      </c>
      <c r="D32" s="20">
        <v>1600000</v>
      </c>
      <c r="E32" s="23">
        <v>652502.01</v>
      </c>
      <c r="F32" s="24">
        <f t="shared" si="0"/>
        <v>40.781375625000003</v>
      </c>
      <c r="G32" s="8"/>
    </row>
    <row r="33" spans="1:7" s="9" customFormat="1" ht="46.8">
      <c r="A33" s="15" t="s">
        <v>56</v>
      </c>
      <c r="B33" s="25" t="s">
        <v>57</v>
      </c>
      <c r="C33" s="17">
        <f>SUM(C34)</f>
        <v>1000</v>
      </c>
      <c r="D33" s="17">
        <f>SUM(D34)</f>
        <v>1000</v>
      </c>
      <c r="E33" s="26">
        <f>SUM(E34)</f>
        <v>0</v>
      </c>
      <c r="F33" s="27">
        <f t="shared" si="0"/>
        <v>0</v>
      </c>
      <c r="G33" s="8"/>
    </row>
    <row r="34" spans="1:7" s="9" customFormat="1" ht="31.2">
      <c r="A34" s="18" t="s">
        <v>58</v>
      </c>
      <c r="B34" s="22" t="s">
        <v>59</v>
      </c>
      <c r="C34" s="20">
        <v>1000</v>
      </c>
      <c r="D34" s="20">
        <v>1000</v>
      </c>
      <c r="E34" s="23">
        <v>0</v>
      </c>
      <c r="F34" s="24">
        <f t="shared" si="0"/>
        <v>0</v>
      </c>
      <c r="G34" s="8"/>
    </row>
    <row r="35" spans="1:7" s="9" customFormat="1">
      <c r="A35" s="18" t="s">
        <v>60</v>
      </c>
      <c r="B35" s="22" t="s">
        <v>61</v>
      </c>
      <c r="C35" s="20">
        <v>1000</v>
      </c>
      <c r="D35" s="20">
        <v>1000</v>
      </c>
      <c r="E35" s="23">
        <v>0</v>
      </c>
      <c r="F35" s="24">
        <f t="shared" si="0"/>
        <v>0</v>
      </c>
      <c r="G35" s="8"/>
    </row>
    <row r="36" spans="1:7" s="9" customFormat="1" ht="31.2">
      <c r="A36" s="18" t="s">
        <v>62</v>
      </c>
      <c r="B36" s="22" t="s">
        <v>63</v>
      </c>
      <c r="C36" s="20">
        <v>1000</v>
      </c>
      <c r="D36" s="20">
        <v>1000</v>
      </c>
      <c r="E36" s="20">
        <v>0</v>
      </c>
      <c r="F36" s="20">
        <v>0</v>
      </c>
      <c r="G36" s="8"/>
    </row>
    <row r="37" spans="1:7" s="9" customFormat="1" ht="46.8">
      <c r="A37" s="15" t="s">
        <v>64</v>
      </c>
      <c r="B37" s="25" t="s">
        <v>65</v>
      </c>
      <c r="C37" s="17">
        <f>SUM(C38)</f>
        <v>3427000</v>
      </c>
      <c r="D37" s="17">
        <f>SUM(D38)</f>
        <v>3427000</v>
      </c>
      <c r="E37" s="26">
        <f>E38</f>
        <v>1002033.0999999999</v>
      </c>
      <c r="F37" s="27">
        <f t="shared" si="0"/>
        <v>29.239366793113508</v>
      </c>
      <c r="G37" s="8"/>
    </row>
    <row r="38" spans="1:7" s="9" customFormat="1" ht="109.2">
      <c r="A38" s="18" t="s">
        <v>66</v>
      </c>
      <c r="B38" s="22" t="s">
        <v>67</v>
      </c>
      <c r="C38" s="20">
        <f>SUM(C39+C42)</f>
        <v>3427000</v>
      </c>
      <c r="D38" s="20">
        <f>SUM(D39+D42)</f>
        <v>3427000</v>
      </c>
      <c r="E38" s="23">
        <f>SUM(E39+E42)</f>
        <v>1002033.0999999999</v>
      </c>
      <c r="F38" s="24">
        <f t="shared" si="0"/>
        <v>29.239366793113508</v>
      </c>
      <c r="G38" s="8"/>
    </row>
    <row r="39" spans="1:7" s="9" customFormat="1" ht="78">
      <c r="A39" s="18" t="s">
        <v>68</v>
      </c>
      <c r="B39" s="22" t="s">
        <v>69</v>
      </c>
      <c r="C39" s="20">
        <f>SUM(C40+C41)</f>
        <v>2730000</v>
      </c>
      <c r="D39" s="20">
        <f>SUM(D40+D41)</f>
        <v>2730000</v>
      </c>
      <c r="E39" s="23">
        <f>SUM(E40+E41)</f>
        <v>766366.52999999991</v>
      </c>
      <c r="F39" s="24">
        <f t="shared" si="0"/>
        <v>28.072034065934066</v>
      </c>
      <c r="G39" s="8"/>
    </row>
    <row r="40" spans="1:7" s="9" customFormat="1" ht="109.2">
      <c r="A40" s="18" t="s">
        <v>70</v>
      </c>
      <c r="B40" s="22" t="s">
        <v>71</v>
      </c>
      <c r="C40" s="20">
        <v>2130000</v>
      </c>
      <c r="D40" s="20">
        <v>2130000</v>
      </c>
      <c r="E40" s="23">
        <v>562945.69999999995</v>
      </c>
      <c r="F40" s="24">
        <f t="shared" si="0"/>
        <v>26.429375586854459</v>
      </c>
      <c r="G40" s="8"/>
    </row>
    <row r="41" spans="1:7" s="9" customFormat="1" ht="93.6">
      <c r="A41" s="18" t="s">
        <v>72</v>
      </c>
      <c r="B41" s="22" t="s">
        <v>73</v>
      </c>
      <c r="C41" s="20">
        <v>600000</v>
      </c>
      <c r="D41" s="20">
        <v>600000</v>
      </c>
      <c r="E41" s="23">
        <v>203420.83</v>
      </c>
      <c r="F41" s="24">
        <f t="shared" si="0"/>
        <v>33.903471666666661</v>
      </c>
      <c r="G41" s="8"/>
    </row>
    <row r="42" spans="1:7" s="9" customFormat="1" ht="93.6">
      <c r="A42" s="18" t="s">
        <v>74</v>
      </c>
      <c r="B42" s="22" t="s">
        <v>75</v>
      </c>
      <c r="C42" s="20">
        <v>697000</v>
      </c>
      <c r="D42" s="20">
        <v>697000</v>
      </c>
      <c r="E42" s="23">
        <f>E43</f>
        <v>235666.57</v>
      </c>
      <c r="F42" s="24">
        <f t="shared" si="0"/>
        <v>33.811559540889533</v>
      </c>
      <c r="G42" s="8"/>
    </row>
    <row r="43" spans="1:7" s="9" customFormat="1" ht="93.6">
      <c r="A43" s="18" t="s">
        <v>76</v>
      </c>
      <c r="B43" s="22" t="s">
        <v>77</v>
      </c>
      <c r="C43" s="20">
        <v>697000</v>
      </c>
      <c r="D43" s="20">
        <v>697000</v>
      </c>
      <c r="E43" s="23">
        <v>235666.57</v>
      </c>
      <c r="F43" s="24">
        <f t="shared" si="0"/>
        <v>33.811559540889533</v>
      </c>
      <c r="G43" s="8"/>
    </row>
    <row r="44" spans="1:7" s="9" customFormat="1" ht="31.2">
      <c r="A44" s="15" t="s">
        <v>78</v>
      </c>
      <c r="B44" s="25" t="s">
        <v>79</v>
      </c>
      <c r="C44" s="17">
        <f>SUM(C45)</f>
        <v>233000</v>
      </c>
      <c r="D44" s="17">
        <f>SUM(D45)</f>
        <v>233000</v>
      </c>
      <c r="E44" s="17">
        <f>SUM(E45)</f>
        <v>23852.19</v>
      </c>
      <c r="F44" s="27">
        <f t="shared" si="0"/>
        <v>10.236991416309012</v>
      </c>
      <c r="G44" s="8"/>
    </row>
    <row r="45" spans="1:7" s="9" customFormat="1" ht="31.2">
      <c r="A45" s="18" t="s">
        <v>80</v>
      </c>
      <c r="B45" s="22" t="s">
        <v>81</v>
      </c>
      <c r="C45" s="20">
        <f>SUM(C46+C48)</f>
        <v>233000</v>
      </c>
      <c r="D45" s="20">
        <f>SUM(D46+D48)</f>
        <v>233000</v>
      </c>
      <c r="E45" s="23">
        <f>SUM(E46+E48+E47)</f>
        <v>23852.19</v>
      </c>
      <c r="F45" s="24">
        <f t="shared" si="0"/>
        <v>10.236991416309012</v>
      </c>
      <c r="G45" s="8"/>
    </row>
    <row r="46" spans="1:7" s="9" customFormat="1" ht="31.2">
      <c r="A46" s="29" t="s">
        <v>82</v>
      </c>
      <c r="B46" s="30" t="s">
        <v>83</v>
      </c>
      <c r="C46" s="20">
        <v>10000</v>
      </c>
      <c r="D46" s="20">
        <v>10000</v>
      </c>
      <c r="E46" s="23">
        <v>3769.85</v>
      </c>
      <c r="F46" s="24">
        <f t="shared" si="0"/>
        <v>37.698500000000003</v>
      </c>
      <c r="G46" s="8"/>
    </row>
    <row r="47" spans="1:7" s="9" customFormat="1" ht="31.2">
      <c r="A47" s="29" t="s">
        <v>84</v>
      </c>
      <c r="B47" s="30" t="s">
        <v>85</v>
      </c>
      <c r="C47" s="20">
        <v>0</v>
      </c>
      <c r="D47" s="20">
        <v>0</v>
      </c>
      <c r="E47" s="23">
        <v>150</v>
      </c>
      <c r="F47" s="24">
        <v>0</v>
      </c>
      <c r="G47" s="8"/>
    </row>
    <row r="48" spans="1:7" s="9" customFormat="1" ht="31.2">
      <c r="A48" s="29" t="s">
        <v>86</v>
      </c>
      <c r="B48" s="30" t="s">
        <v>87</v>
      </c>
      <c r="C48" s="20">
        <v>223000</v>
      </c>
      <c r="D48" s="20">
        <v>223000</v>
      </c>
      <c r="E48" s="23">
        <f>E49+E50</f>
        <v>19932.34</v>
      </c>
      <c r="F48" s="24">
        <f t="shared" si="0"/>
        <v>8.9382690582959636</v>
      </c>
      <c r="G48" s="8"/>
    </row>
    <row r="49" spans="1:7" s="9" customFormat="1">
      <c r="A49" s="29" t="s">
        <v>88</v>
      </c>
      <c r="B49" s="30" t="s">
        <v>89</v>
      </c>
      <c r="C49" s="20">
        <v>158000</v>
      </c>
      <c r="D49" s="20">
        <v>158000</v>
      </c>
      <c r="E49" s="23">
        <v>16532.900000000001</v>
      </c>
      <c r="F49" s="24">
        <f t="shared" si="0"/>
        <v>10.463860759493672</v>
      </c>
      <c r="G49" s="8"/>
    </row>
    <row r="50" spans="1:7" s="9" customFormat="1">
      <c r="A50" s="29" t="s">
        <v>90</v>
      </c>
      <c r="B50" s="30" t="s">
        <v>91</v>
      </c>
      <c r="C50" s="20">
        <v>65000</v>
      </c>
      <c r="D50" s="20">
        <v>65000</v>
      </c>
      <c r="E50" s="23">
        <v>3399.44</v>
      </c>
      <c r="F50" s="24">
        <f t="shared" si="0"/>
        <v>5.2299076923076928</v>
      </c>
      <c r="G50" s="8"/>
    </row>
    <row r="51" spans="1:7" s="9" customFormat="1" ht="31.2">
      <c r="A51" s="31" t="s">
        <v>92</v>
      </c>
      <c r="B51" s="32" t="s">
        <v>93</v>
      </c>
      <c r="C51" s="17">
        <f>SUM(C53+C54)</f>
        <v>730000</v>
      </c>
      <c r="D51" s="17">
        <f>SUM(D53+D54)</f>
        <v>730000</v>
      </c>
      <c r="E51" s="26">
        <f>SUM(E53+E54)</f>
        <v>384141.80000000005</v>
      </c>
      <c r="F51" s="27">
        <f t="shared" si="0"/>
        <v>52.622164383561653</v>
      </c>
      <c r="G51" s="8"/>
    </row>
    <row r="52" spans="1:7" s="9" customFormat="1">
      <c r="A52" s="29" t="s">
        <v>94</v>
      </c>
      <c r="B52" s="30" t="s">
        <v>95</v>
      </c>
      <c r="C52" s="20">
        <f>SUM(C53)</f>
        <v>1000</v>
      </c>
      <c r="D52" s="20">
        <f>SUM(D53)</f>
        <v>1000</v>
      </c>
      <c r="E52" s="23">
        <f>SUM(E53)</f>
        <v>0</v>
      </c>
      <c r="F52" s="24">
        <f t="shared" si="0"/>
        <v>0</v>
      </c>
      <c r="G52" s="8"/>
    </row>
    <row r="53" spans="1:7" s="9" customFormat="1" ht="46.8">
      <c r="A53" s="29" t="s">
        <v>96</v>
      </c>
      <c r="B53" s="30" t="s">
        <v>97</v>
      </c>
      <c r="C53" s="20">
        <v>1000</v>
      </c>
      <c r="D53" s="20">
        <v>1000</v>
      </c>
      <c r="E53" s="23">
        <v>0</v>
      </c>
      <c r="F53" s="24">
        <f t="shared" si="0"/>
        <v>0</v>
      </c>
      <c r="G53" s="8"/>
    </row>
    <row r="54" spans="1:7" s="9" customFormat="1">
      <c r="A54" s="29" t="s">
        <v>98</v>
      </c>
      <c r="B54" s="30" t="s">
        <v>99</v>
      </c>
      <c r="C54" s="20">
        <v>729000</v>
      </c>
      <c r="D54" s="20">
        <v>729000</v>
      </c>
      <c r="E54" s="23">
        <f>E55+E57</f>
        <v>384141.80000000005</v>
      </c>
      <c r="F54" s="24">
        <f t="shared" si="0"/>
        <v>52.694348422496574</v>
      </c>
      <c r="G54" s="8"/>
    </row>
    <row r="55" spans="1:7" s="9" customFormat="1" ht="46.8">
      <c r="A55" s="29" t="s">
        <v>100</v>
      </c>
      <c r="B55" s="30" t="s">
        <v>101</v>
      </c>
      <c r="C55" s="20">
        <v>300000</v>
      </c>
      <c r="D55" s="20">
        <v>300000</v>
      </c>
      <c r="E55" s="23">
        <f>E56</f>
        <v>376660.77</v>
      </c>
      <c r="F55" s="24">
        <f t="shared" si="0"/>
        <v>125.55359000000001</v>
      </c>
      <c r="G55" s="8"/>
    </row>
    <row r="56" spans="1:7" s="9" customFormat="1" ht="46.8">
      <c r="A56" s="29" t="s">
        <v>102</v>
      </c>
      <c r="B56" s="30" t="s">
        <v>103</v>
      </c>
      <c r="C56" s="20">
        <v>300000</v>
      </c>
      <c r="D56" s="20">
        <v>300000</v>
      </c>
      <c r="E56" s="23">
        <v>376660.77</v>
      </c>
      <c r="F56" s="24">
        <f t="shared" si="0"/>
        <v>125.55359000000001</v>
      </c>
      <c r="G56" s="8"/>
    </row>
    <row r="57" spans="1:7" s="9" customFormat="1" ht="31.2">
      <c r="A57" s="29" t="s">
        <v>104</v>
      </c>
      <c r="B57" s="30" t="s">
        <v>105</v>
      </c>
      <c r="C57" s="20">
        <v>429000</v>
      </c>
      <c r="D57" s="20">
        <v>429000</v>
      </c>
      <c r="E57" s="23">
        <v>7481.03</v>
      </c>
      <c r="F57" s="24">
        <f t="shared" si="0"/>
        <v>1.7438298368298368</v>
      </c>
      <c r="G57" s="8"/>
    </row>
    <row r="58" spans="1:7" s="9" customFormat="1" ht="31.2">
      <c r="A58" s="15" t="s">
        <v>106</v>
      </c>
      <c r="B58" s="25" t="s">
        <v>107</v>
      </c>
      <c r="C58" s="17">
        <f>SUM(C59+C63)</f>
        <v>5250000</v>
      </c>
      <c r="D58" s="17">
        <f>SUM(D59+D63)</f>
        <v>6530000</v>
      </c>
      <c r="E58" s="26">
        <f>SUM(E59+E63)</f>
        <v>756774.16</v>
      </c>
      <c r="F58" s="27">
        <f t="shared" si="0"/>
        <v>11.589190811638591</v>
      </c>
      <c r="G58" s="8"/>
    </row>
    <row r="59" spans="1:7" s="9" customFormat="1" ht="93.6">
      <c r="A59" s="18" t="s">
        <v>108</v>
      </c>
      <c r="B59" s="22" t="s">
        <v>109</v>
      </c>
      <c r="C59" s="20">
        <f t="shared" ref="C59:E60" si="1">SUM(C60)</f>
        <v>300000</v>
      </c>
      <c r="D59" s="20">
        <f t="shared" si="1"/>
        <v>1580000</v>
      </c>
      <c r="E59" s="23">
        <f t="shared" si="1"/>
        <v>0</v>
      </c>
      <c r="F59" s="24">
        <f t="shared" si="0"/>
        <v>0</v>
      </c>
      <c r="G59" s="8"/>
    </row>
    <row r="60" spans="1:7" s="9" customFormat="1" ht="109.2">
      <c r="A60" s="29" t="s">
        <v>110</v>
      </c>
      <c r="B60" s="30" t="s">
        <v>111</v>
      </c>
      <c r="C60" s="20">
        <f t="shared" si="1"/>
        <v>300000</v>
      </c>
      <c r="D60" s="20">
        <f t="shared" si="1"/>
        <v>1580000</v>
      </c>
      <c r="E60" s="23">
        <f t="shared" si="1"/>
        <v>0</v>
      </c>
      <c r="F60" s="24">
        <f t="shared" si="0"/>
        <v>0</v>
      </c>
      <c r="G60" s="8"/>
    </row>
    <row r="61" spans="1:7" s="9" customFormat="1" ht="109.2">
      <c r="A61" s="29" t="s">
        <v>112</v>
      </c>
      <c r="B61" s="30" t="s">
        <v>113</v>
      </c>
      <c r="C61" s="20">
        <v>300000</v>
      </c>
      <c r="D61" s="20">
        <f>300000+1280000</f>
        <v>1580000</v>
      </c>
      <c r="E61" s="23">
        <v>0</v>
      </c>
      <c r="F61" s="24">
        <f t="shared" si="0"/>
        <v>0</v>
      </c>
      <c r="G61" s="8"/>
    </row>
    <row r="62" spans="1:7" s="9" customFormat="1" ht="31.2">
      <c r="A62" s="29" t="s">
        <v>114</v>
      </c>
      <c r="B62" s="30" t="s">
        <v>115</v>
      </c>
      <c r="C62" s="20">
        <v>4950000</v>
      </c>
      <c r="D62" s="20">
        <v>4950000</v>
      </c>
      <c r="E62" s="23">
        <f>E63</f>
        <v>756774.16</v>
      </c>
      <c r="F62" s="24">
        <f t="shared" si="0"/>
        <v>15.28836686868687</v>
      </c>
      <c r="G62" s="8"/>
    </row>
    <row r="63" spans="1:7" s="9" customFormat="1" ht="46.8">
      <c r="A63" s="29" t="s">
        <v>116</v>
      </c>
      <c r="B63" s="30" t="s">
        <v>117</v>
      </c>
      <c r="C63" s="20">
        <f>SUM(C64+C65)</f>
        <v>4950000</v>
      </c>
      <c r="D63" s="20">
        <f>SUM(D64+D65)</f>
        <v>4950000</v>
      </c>
      <c r="E63" s="23">
        <f>E64+E65</f>
        <v>756774.16</v>
      </c>
      <c r="F63" s="24">
        <f t="shared" si="0"/>
        <v>15.28836686868687</v>
      </c>
      <c r="G63" s="8"/>
    </row>
    <row r="64" spans="1:7" s="9" customFormat="1" ht="78">
      <c r="A64" s="18" t="s">
        <v>118</v>
      </c>
      <c r="B64" s="22" t="s">
        <v>119</v>
      </c>
      <c r="C64" s="20">
        <v>4860000</v>
      </c>
      <c r="D64" s="20">
        <v>4860000</v>
      </c>
      <c r="E64" s="23">
        <v>731059.9</v>
      </c>
      <c r="F64" s="24">
        <f t="shared" si="0"/>
        <v>15.042384773662551</v>
      </c>
      <c r="G64" s="8"/>
    </row>
    <row r="65" spans="1:7" s="9" customFormat="1" ht="62.4">
      <c r="A65" s="18" t="s">
        <v>120</v>
      </c>
      <c r="B65" s="22" t="s">
        <v>121</v>
      </c>
      <c r="C65" s="20">
        <v>90000</v>
      </c>
      <c r="D65" s="20">
        <v>90000</v>
      </c>
      <c r="E65" s="23">
        <v>25714.26</v>
      </c>
      <c r="F65" s="24">
        <f t="shared" si="0"/>
        <v>28.571399999999997</v>
      </c>
      <c r="G65" s="8"/>
    </row>
    <row r="66" spans="1:7" s="9" customFormat="1">
      <c r="A66" s="15" t="s">
        <v>122</v>
      </c>
      <c r="B66" s="25" t="s">
        <v>123</v>
      </c>
      <c r="C66" s="17">
        <f>SUM(C67+C68+C69+C70+C71)</f>
        <v>35000</v>
      </c>
      <c r="D66" s="17">
        <f>SUM(D67+D68+D69+D70+D71)</f>
        <v>35000</v>
      </c>
      <c r="E66" s="26">
        <f>E67+E68+E70+E71+E72+E74+E76+E77+E78+E80+E81+E69</f>
        <v>290129.61</v>
      </c>
      <c r="F66" s="27">
        <f t="shared" si="0"/>
        <v>828.9417428571428</v>
      </c>
      <c r="G66" s="8"/>
    </row>
    <row r="67" spans="1:7" s="9" customFormat="1" ht="124.8">
      <c r="A67" s="18" t="s">
        <v>124</v>
      </c>
      <c r="B67" s="22" t="s">
        <v>125</v>
      </c>
      <c r="C67" s="20">
        <v>10000</v>
      </c>
      <c r="D67" s="20">
        <v>10000</v>
      </c>
      <c r="E67" s="23">
        <v>5600</v>
      </c>
      <c r="F67" s="24">
        <f t="shared" si="0"/>
        <v>56.000000000000007</v>
      </c>
      <c r="G67" s="8"/>
    </row>
    <row r="68" spans="1:7" s="9" customFormat="1" ht="140.4">
      <c r="A68" s="18" t="s">
        <v>126</v>
      </c>
      <c r="B68" s="22" t="s">
        <v>127</v>
      </c>
      <c r="C68" s="20">
        <v>7000</v>
      </c>
      <c r="D68" s="20">
        <v>7000</v>
      </c>
      <c r="E68" s="23">
        <v>4000</v>
      </c>
      <c r="F68" s="24">
        <f t="shared" si="0"/>
        <v>57.142857142857139</v>
      </c>
      <c r="G68" s="8"/>
    </row>
    <row r="69" spans="1:7" s="9" customFormat="1" ht="109.2">
      <c r="A69" s="18" t="s">
        <v>128</v>
      </c>
      <c r="B69" s="22" t="s">
        <v>129</v>
      </c>
      <c r="C69" s="20">
        <v>6000</v>
      </c>
      <c r="D69" s="20">
        <v>6000</v>
      </c>
      <c r="E69" s="23">
        <v>10300</v>
      </c>
      <c r="F69" s="24">
        <f t="shared" si="0"/>
        <v>171.66666666666666</v>
      </c>
      <c r="G69" s="8"/>
    </row>
    <row r="70" spans="1:7" s="9" customFormat="1" ht="124.8">
      <c r="A70" s="18" t="s">
        <v>130</v>
      </c>
      <c r="B70" s="22" t="s">
        <v>131</v>
      </c>
      <c r="C70" s="20">
        <v>2000</v>
      </c>
      <c r="D70" s="20">
        <v>2000</v>
      </c>
      <c r="E70" s="23">
        <v>0</v>
      </c>
      <c r="F70" s="24">
        <f t="shared" si="0"/>
        <v>0</v>
      </c>
      <c r="G70" s="8"/>
    </row>
    <row r="71" spans="1:7" s="9" customFormat="1" ht="149.4" customHeight="1">
      <c r="A71" s="18" t="s">
        <v>132</v>
      </c>
      <c r="B71" s="22" t="s">
        <v>133</v>
      </c>
      <c r="C71" s="20">
        <v>10000</v>
      </c>
      <c r="D71" s="20">
        <v>10000</v>
      </c>
      <c r="E71" s="23">
        <v>0</v>
      </c>
      <c r="F71" s="24">
        <f t="shared" si="0"/>
        <v>0</v>
      </c>
      <c r="G71" s="8"/>
    </row>
    <row r="72" spans="1:7" s="9" customFormat="1" ht="93.6">
      <c r="A72" s="33" t="s">
        <v>134</v>
      </c>
      <c r="B72" s="34" t="s">
        <v>135</v>
      </c>
      <c r="C72" s="20">
        <v>0</v>
      </c>
      <c r="D72" s="20">
        <v>0</v>
      </c>
      <c r="E72" s="35">
        <f>E73</f>
        <v>77500</v>
      </c>
      <c r="F72" s="24">
        <v>0</v>
      </c>
      <c r="G72" s="8"/>
    </row>
    <row r="73" spans="1:7" s="9" customFormat="1" ht="124.8">
      <c r="A73" s="33" t="s">
        <v>136</v>
      </c>
      <c r="B73" s="34" t="s">
        <v>137</v>
      </c>
      <c r="C73" s="20">
        <v>0</v>
      </c>
      <c r="D73" s="20">
        <v>0</v>
      </c>
      <c r="E73" s="35">
        <v>77500</v>
      </c>
      <c r="F73" s="24">
        <v>0</v>
      </c>
      <c r="G73" s="8"/>
    </row>
    <row r="74" spans="1:7" s="9" customFormat="1" ht="93.6">
      <c r="A74" s="33" t="s">
        <v>138</v>
      </c>
      <c r="B74" s="34" t="s">
        <v>139</v>
      </c>
      <c r="C74" s="20">
        <v>0</v>
      </c>
      <c r="D74" s="20">
        <v>0</v>
      </c>
      <c r="E74" s="35">
        <f>E75</f>
        <v>15900</v>
      </c>
      <c r="F74" s="24">
        <v>0</v>
      </c>
      <c r="G74" s="8"/>
    </row>
    <row r="75" spans="1:7" s="9" customFormat="1" ht="156">
      <c r="A75" s="33" t="s">
        <v>140</v>
      </c>
      <c r="B75" s="34" t="s">
        <v>141</v>
      </c>
      <c r="C75" s="20">
        <v>0</v>
      </c>
      <c r="D75" s="20">
        <v>0</v>
      </c>
      <c r="E75" s="35">
        <v>15900</v>
      </c>
      <c r="F75" s="24">
        <v>0</v>
      </c>
      <c r="G75" s="8"/>
    </row>
    <row r="76" spans="1:7" s="9" customFormat="1" ht="109.2">
      <c r="A76" s="33" t="s">
        <v>142</v>
      </c>
      <c r="B76" s="34" t="s">
        <v>143</v>
      </c>
      <c r="C76" s="20">
        <v>0</v>
      </c>
      <c r="D76" s="20">
        <v>0</v>
      </c>
      <c r="E76" s="35">
        <v>500</v>
      </c>
      <c r="F76" s="24">
        <v>0</v>
      </c>
      <c r="G76" s="8"/>
    </row>
    <row r="77" spans="1:7" s="9" customFormat="1" ht="109.2">
      <c r="A77" s="33" t="s">
        <v>144</v>
      </c>
      <c r="B77" s="34" t="s">
        <v>145</v>
      </c>
      <c r="C77" s="20">
        <v>0</v>
      </c>
      <c r="D77" s="20">
        <v>0</v>
      </c>
      <c r="E77" s="35">
        <v>1198.9000000000001</v>
      </c>
      <c r="F77" s="24">
        <v>0</v>
      </c>
      <c r="G77" s="8"/>
    </row>
    <row r="78" spans="1:7" s="9" customFormat="1" ht="78">
      <c r="A78" s="33" t="s">
        <v>146</v>
      </c>
      <c r="B78" s="34" t="s">
        <v>147</v>
      </c>
      <c r="C78" s="20">
        <v>0</v>
      </c>
      <c r="D78" s="20">
        <v>0</v>
      </c>
      <c r="E78" s="35">
        <f>E79</f>
        <v>18700</v>
      </c>
      <c r="F78" s="24">
        <v>0</v>
      </c>
      <c r="G78" s="8"/>
    </row>
    <row r="79" spans="1:7" s="9" customFormat="1" ht="124.8">
      <c r="A79" s="33" t="s">
        <v>148</v>
      </c>
      <c r="B79" s="34" t="s">
        <v>149</v>
      </c>
      <c r="C79" s="20">
        <v>0</v>
      </c>
      <c r="D79" s="20">
        <v>0</v>
      </c>
      <c r="E79" s="35">
        <v>18700</v>
      </c>
      <c r="F79" s="24">
        <v>0</v>
      </c>
      <c r="G79" s="8"/>
    </row>
    <row r="80" spans="1:7" s="9" customFormat="1" ht="187.2">
      <c r="A80" s="33" t="s">
        <v>150</v>
      </c>
      <c r="B80" s="34" t="s">
        <v>151</v>
      </c>
      <c r="C80" s="20">
        <v>0</v>
      </c>
      <c r="D80" s="20">
        <v>0</v>
      </c>
      <c r="E80" s="35">
        <v>16070</v>
      </c>
      <c r="F80" s="24">
        <v>0</v>
      </c>
      <c r="G80" s="8"/>
    </row>
    <row r="81" spans="1:7" s="9" customFormat="1" ht="31.2">
      <c r="A81" s="33" t="s">
        <v>152</v>
      </c>
      <c r="B81" s="34" t="s">
        <v>153</v>
      </c>
      <c r="C81" s="20">
        <v>0</v>
      </c>
      <c r="D81" s="20">
        <v>0</v>
      </c>
      <c r="E81" s="35">
        <f>E82</f>
        <v>140360.71</v>
      </c>
      <c r="F81" s="24">
        <v>0</v>
      </c>
      <c r="G81" s="8"/>
    </row>
    <row r="82" spans="1:7" s="9" customFormat="1" ht="93.6">
      <c r="A82" s="33" t="s">
        <v>154</v>
      </c>
      <c r="B82" s="34" t="s">
        <v>155</v>
      </c>
      <c r="C82" s="20">
        <v>0</v>
      </c>
      <c r="D82" s="20">
        <v>0</v>
      </c>
      <c r="E82" s="35">
        <f>E83+E84</f>
        <v>140360.71</v>
      </c>
      <c r="F82" s="24">
        <v>0</v>
      </c>
      <c r="G82" s="8"/>
    </row>
    <row r="83" spans="1:7" s="9" customFormat="1" ht="78">
      <c r="A83" s="33" t="s">
        <v>156</v>
      </c>
      <c r="B83" s="34" t="s">
        <v>157</v>
      </c>
      <c r="C83" s="20">
        <v>0</v>
      </c>
      <c r="D83" s="20">
        <v>0</v>
      </c>
      <c r="E83" s="35">
        <v>133991.25</v>
      </c>
      <c r="F83" s="24">
        <v>0</v>
      </c>
      <c r="G83" s="8"/>
    </row>
    <row r="84" spans="1:7" s="9" customFormat="1" ht="93.6">
      <c r="A84" s="33" t="s">
        <v>158</v>
      </c>
      <c r="B84" s="34" t="s">
        <v>159</v>
      </c>
      <c r="C84" s="20">
        <v>0</v>
      </c>
      <c r="D84" s="20">
        <v>0</v>
      </c>
      <c r="E84" s="35">
        <v>6369.46</v>
      </c>
      <c r="F84" s="24">
        <v>0</v>
      </c>
      <c r="G84" s="8"/>
    </row>
    <row r="85" spans="1:7" s="9" customFormat="1">
      <c r="A85" s="36" t="s">
        <v>160</v>
      </c>
      <c r="B85" s="37" t="s">
        <v>161</v>
      </c>
      <c r="C85" s="38">
        <f>C86</f>
        <v>208706091.31999999</v>
      </c>
      <c r="D85" s="38">
        <f>D86</f>
        <v>211249586.98999998</v>
      </c>
      <c r="E85" s="38">
        <f>E86</f>
        <v>103847003.84</v>
      </c>
      <c r="F85" s="27">
        <f t="shared" ref="F85:F126" si="2">E85/D85*100</f>
        <v>49.158441121551569</v>
      </c>
      <c r="G85" s="8"/>
    </row>
    <row r="86" spans="1:7" s="9" customFormat="1" ht="31.2">
      <c r="A86" s="36" t="s">
        <v>162</v>
      </c>
      <c r="B86" s="37" t="s">
        <v>163</v>
      </c>
      <c r="C86" s="38">
        <f>C87+C93+C108+C123</f>
        <v>208706091.31999999</v>
      </c>
      <c r="D86" s="38">
        <f>D87+D93+D108+D123</f>
        <v>211249586.98999998</v>
      </c>
      <c r="E86" s="38">
        <f>E87+E93+E108+E123</f>
        <v>103847003.84</v>
      </c>
      <c r="F86" s="27">
        <f t="shared" si="2"/>
        <v>49.158441121551569</v>
      </c>
      <c r="G86" s="8"/>
    </row>
    <row r="87" spans="1:7" s="9" customFormat="1" ht="31.2">
      <c r="A87" s="39" t="s">
        <v>164</v>
      </c>
      <c r="B87" s="37" t="s">
        <v>165</v>
      </c>
      <c r="C87" s="38">
        <f>C88+C90</f>
        <v>42097000</v>
      </c>
      <c r="D87" s="38">
        <f>D88+D90+D92</f>
        <v>42194660</v>
      </c>
      <c r="E87" s="38">
        <f>E88+E90+E92</f>
        <v>21146158</v>
      </c>
      <c r="F87" s="27">
        <v>100</v>
      </c>
      <c r="G87" s="8"/>
    </row>
    <row r="88" spans="1:7" s="9" customFormat="1" ht="31.2">
      <c r="A88" s="40" t="s">
        <v>166</v>
      </c>
      <c r="B88" s="41" t="s">
        <v>167</v>
      </c>
      <c r="C88" s="42">
        <f>C89</f>
        <v>38061000</v>
      </c>
      <c r="D88" s="42">
        <f>D89</f>
        <v>38061000</v>
      </c>
      <c r="E88" s="42">
        <f>E89</f>
        <v>19030500</v>
      </c>
      <c r="F88" s="24">
        <f t="shared" si="2"/>
        <v>50</v>
      </c>
      <c r="G88" s="8"/>
    </row>
    <row r="89" spans="1:7" s="9" customFormat="1" ht="31.2">
      <c r="A89" s="40" t="s">
        <v>168</v>
      </c>
      <c r="B89" s="41" t="s">
        <v>169</v>
      </c>
      <c r="C89" s="42">
        <v>38061000</v>
      </c>
      <c r="D89" s="20">
        <v>38061000</v>
      </c>
      <c r="E89" s="20">
        <v>19030500</v>
      </c>
      <c r="F89" s="24">
        <f t="shared" si="2"/>
        <v>50</v>
      </c>
      <c r="G89" s="8"/>
    </row>
    <row r="90" spans="1:7" s="9" customFormat="1" ht="55.95" customHeight="1">
      <c r="A90" s="40" t="s">
        <v>170</v>
      </c>
      <c r="B90" s="41" t="s">
        <v>171</v>
      </c>
      <c r="C90" s="42">
        <f>C91</f>
        <v>4036000</v>
      </c>
      <c r="D90" s="42">
        <f>D91</f>
        <v>4036000</v>
      </c>
      <c r="E90" s="42">
        <f>E91</f>
        <v>2017998</v>
      </c>
      <c r="F90" s="24">
        <v>83.3</v>
      </c>
      <c r="G90" s="8"/>
    </row>
    <row r="91" spans="1:7" s="9" customFormat="1" ht="46.8">
      <c r="A91" s="40" t="s">
        <v>172</v>
      </c>
      <c r="B91" s="41" t="s">
        <v>173</v>
      </c>
      <c r="C91" s="43">
        <v>4036000</v>
      </c>
      <c r="D91" s="20">
        <v>4036000</v>
      </c>
      <c r="E91" s="20">
        <v>2017998</v>
      </c>
      <c r="F91" s="24">
        <f t="shared" si="2"/>
        <v>49.999950445986123</v>
      </c>
      <c r="G91" s="8"/>
    </row>
    <row r="92" spans="1:7" s="9" customFormat="1" ht="118.8" customHeight="1">
      <c r="A92" s="40" t="s">
        <v>174</v>
      </c>
      <c r="B92" s="44" t="s">
        <v>175</v>
      </c>
      <c r="C92" s="45">
        <v>0</v>
      </c>
      <c r="D92" s="20">
        <v>97660</v>
      </c>
      <c r="E92" s="20">
        <v>97660</v>
      </c>
      <c r="F92" s="24">
        <v>0</v>
      </c>
      <c r="G92" s="8"/>
    </row>
    <row r="93" spans="1:7" s="9" customFormat="1" ht="46.8">
      <c r="A93" s="39" t="s">
        <v>176</v>
      </c>
      <c r="B93" s="46" t="s">
        <v>177</v>
      </c>
      <c r="C93" s="38">
        <f>C94+C96+C98+C102+C107+C100+C104</f>
        <v>16013420.33</v>
      </c>
      <c r="D93" s="38">
        <f>D94+D96+D98+D102+D107+D100+D104</f>
        <v>17510678</v>
      </c>
      <c r="E93" s="38">
        <f>E94+E96+E98+E102+E107+E100+E104</f>
        <v>3961354.47</v>
      </c>
      <c r="F93" s="27">
        <f t="shared" si="2"/>
        <v>22.622507649332597</v>
      </c>
      <c r="G93" s="8"/>
    </row>
    <row r="94" spans="1:7" s="9" customFormat="1" ht="46.8">
      <c r="A94" s="29" t="s">
        <v>178</v>
      </c>
      <c r="B94" s="41" t="s">
        <v>179</v>
      </c>
      <c r="C94" s="42">
        <f>C95</f>
        <v>3300000</v>
      </c>
      <c r="D94" s="42">
        <f>D95</f>
        <v>3300000</v>
      </c>
      <c r="E94" s="47">
        <f>E95</f>
        <v>0</v>
      </c>
      <c r="F94" s="24">
        <f t="shared" si="2"/>
        <v>0</v>
      </c>
      <c r="G94" s="8"/>
    </row>
    <row r="95" spans="1:7" s="9" customFormat="1" ht="46.8">
      <c r="A95" s="48" t="s">
        <v>180</v>
      </c>
      <c r="B95" s="41" t="s">
        <v>181</v>
      </c>
      <c r="C95" s="42">
        <v>3300000</v>
      </c>
      <c r="D95" s="20">
        <v>3300000</v>
      </c>
      <c r="E95" s="23">
        <v>0</v>
      </c>
      <c r="F95" s="24">
        <v>0</v>
      </c>
      <c r="G95" s="8"/>
    </row>
    <row r="96" spans="1:7" s="9" customFormat="1" ht="46.8">
      <c r="A96" s="29" t="s">
        <v>182</v>
      </c>
      <c r="B96" s="41" t="s">
        <v>183</v>
      </c>
      <c r="C96" s="42">
        <f>C97</f>
        <v>3010202</v>
      </c>
      <c r="D96" s="42">
        <f>D97</f>
        <v>3010202</v>
      </c>
      <c r="E96" s="47">
        <f>E97</f>
        <v>0</v>
      </c>
      <c r="F96" s="24">
        <v>0</v>
      </c>
      <c r="G96" s="8"/>
    </row>
    <row r="97" spans="1:7" s="9" customFormat="1" ht="46.8">
      <c r="A97" s="29" t="s">
        <v>184</v>
      </c>
      <c r="B97" s="41" t="s">
        <v>185</v>
      </c>
      <c r="C97" s="42">
        <v>3010202</v>
      </c>
      <c r="D97" s="20">
        <v>3010202</v>
      </c>
      <c r="E97" s="23">
        <v>0</v>
      </c>
      <c r="F97" s="24">
        <v>0</v>
      </c>
      <c r="G97" s="8"/>
    </row>
    <row r="98" spans="1:7" s="9" customFormat="1" ht="62.4">
      <c r="A98" s="29" t="s">
        <v>186</v>
      </c>
      <c r="B98" s="30" t="s">
        <v>187</v>
      </c>
      <c r="C98" s="42">
        <f>C99</f>
        <v>529340</v>
      </c>
      <c r="D98" s="42">
        <f>D99</f>
        <v>529339</v>
      </c>
      <c r="E98" s="47">
        <f>E99</f>
        <v>0</v>
      </c>
      <c r="F98" s="24">
        <f t="shared" si="2"/>
        <v>0</v>
      </c>
      <c r="G98" s="8"/>
    </row>
    <row r="99" spans="1:7" s="9" customFormat="1" ht="62.4">
      <c r="A99" s="48" t="s">
        <v>188</v>
      </c>
      <c r="B99" s="30" t="s">
        <v>189</v>
      </c>
      <c r="C99" s="42">
        <v>529340</v>
      </c>
      <c r="D99" s="49">
        <v>529339</v>
      </c>
      <c r="E99" s="47">
        <v>0</v>
      </c>
      <c r="F99" s="24">
        <f t="shared" si="2"/>
        <v>0</v>
      </c>
      <c r="G99" s="8"/>
    </row>
    <row r="100" spans="1:7" s="9" customFormat="1" ht="31.2">
      <c r="A100" s="40" t="s">
        <v>190</v>
      </c>
      <c r="B100" s="30" t="s">
        <v>191</v>
      </c>
      <c r="C100" s="42">
        <f>C101</f>
        <v>814474</v>
      </c>
      <c r="D100" s="42">
        <f>D101</f>
        <v>814474</v>
      </c>
      <c r="E100" s="47">
        <f>E101</f>
        <v>814474</v>
      </c>
      <c r="F100" s="24">
        <f t="shared" si="2"/>
        <v>100</v>
      </c>
      <c r="G100" s="8"/>
    </row>
    <row r="101" spans="1:7" s="9" customFormat="1" ht="46.8">
      <c r="A101" s="40" t="s">
        <v>192</v>
      </c>
      <c r="B101" s="30" t="s">
        <v>193</v>
      </c>
      <c r="C101" s="42">
        <v>814474</v>
      </c>
      <c r="D101" s="49">
        <v>814474</v>
      </c>
      <c r="E101" s="47">
        <v>814474</v>
      </c>
      <c r="F101" s="24">
        <f t="shared" si="2"/>
        <v>100</v>
      </c>
      <c r="G101" s="8"/>
    </row>
    <row r="102" spans="1:7" s="9" customFormat="1" ht="31.2">
      <c r="A102" s="40" t="s">
        <v>194</v>
      </c>
      <c r="B102" s="41" t="s">
        <v>195</v>
      </c>
      <c r="C102" s="42">
        <f>C103</f>
        <v>684270</v>
      </c>
      <c r="D102" s="42">
        <f>D103</f>
        <v>684270</v>
      </c>
      <c r="E102" s="47">
        <f>E103</f>
        <v>684270</v>
      </c>
      <c r="F102" s="24">
        <f t="shared" si="2"/>
        <v>100</v>
      </c>
      <c r="G102" s="8"/>
    </row>
    <row r="103" spans="1:7" s="9" customFormat="1" ht="46.8">
      <c r="A103" s="40" t="s">
        <v>196</v>
      </c>
      <c r="B103" s="41" t="s">
        <v>197</v>
      </c>
      <c r="C103" s="42">
        <v>684270</v>
      </c>
      <c r="D103" s="49">
        <v>684270</v>
      </c>
      <c r="E103" s="47">
        <v>684270</v>
      </c>
      <c r="F103" s="24">
        <f t="shared" si="2"/>
        <v>100</v>
      </c>
      <c r="G103" s="8"/>
    </row>
    <row r="104" spans="1:7" s="9" customFormat="1">
      <c r="A104" s="18" t="s">
        <v>198</v>
      </c>
      <c r="B104" s="41" t="s">
        <v>199</v>
      </c>
      <c r="C104" s="42">
        <v>0</v>
      </c>
      <c r="D104" s="49">
        <f>D105</f>
        <v>274592</v>
      </c>
      <c r="E104" s="47">
        <f>E105</f>
        <v>274592</v>
      </c>
      <c r="F104" s="24">
        <v>0</v>
      </c>
      <c r="G104" s="8"/>
    </row>
    <row r="105" spans="1:7" s="9" customFormat="1" ht="31.2">
      <c r="A105" s="18" t="s">
        <v>200</v>
      </c>
      <c r="B105" s="41" t="s">
        <v>201</v>
      </c>
      <c r="C105" s="42">
        <v>0</v>
      </c>
      <c r="D105" s="49">
        <v>274592</v>
      </c>
      <c r="E105" s="47">
        <v>274592</v>
      </c>
      <c r="F105" s="24">
        <v>0</v>
      </c>
      <c r="G105" s="8"/>
    </row>
    <row r="106" spans="1:7" s="9" customFormat="1">
      <c r="A106" s="29" t="s">
        <v>202</v>
      </c>
      <c r="B106" s="30" t="s">
        <v>203</v>
      </c>
      <c r="C106" s="42">
        <f>C107</f>
        <v>7675134.3300000001</v>
      </c>
      <c r="D106" s="42">
        <f>D107</f>
        <v>8897801</v>
      </c>
      <c r="E106" s="42">
        <f>E107</f>
        <v>2188018.4700000002</v>
      </c>
      <c r="F106" s="24">
        <f t="shared" si="2"/>
        <v>24.590552991688622</v>
      </c>
      <c r="G106" s="8"/>
    </row>
    <row r="107" spans="1:7" s="9" customFormat="1">
      <c r="A107" s="48" t="s">
        <v>204</v>
      </c>
      <c r="B107" s="30" t="s">
        <v>205</v>
      </c>
      <c r="C107" s="42">
        <f>5691166.2+797162.13+1186806</f>
        <v>7675134.3300000001</v>
      </c>
      <c r="D107" s="49">
        <f>28897801-20000000</f>
        <v>8897801</v>
      </c>
      <c r="E107" s="49">
        <v>2188018.4700000002</v>
      </c>
      <c r="F107" s="24">
        <f t="shared" si="2"/>
        <v>24.590552991688622</v>
      </c>
      <c r="G107" s="8"/>
    </row>
    <row r="108" spans="1:7" s="9" customFormat="1" ht="31.2">
      <c r="A108" s="11" t="s">
        <v>206</v>
      </c>
      <c r="B108" s="12" t="s">
        <v>207</v>
      </c>
      <c r="C108" s="38">
        <f>C109+C111+C113+C115+C117+C119</f>
        <v>144716670.98999998</v>
      </c>
      <c r="D108" s="38">
        <f>D109+D111+D113+D115+D117+D119+D121</f>
        <v>144965248.98999998</v>
      </c>
      <c r="E108" s="38">
        <f>E109+E111+E113+E115+E117+E119</f>
        <v>74985491.370000005</v>
      </c>
      <c r="F108" s="27">
        <f t="shared" si="2"/>
        <v>51.726528869807041</v>
      </c>
      <c r="G108" s="8"/>
    </row>
    <row r="109" spans="1:7" s="9" customFormat="1" ht="46.8">
      <c r="A109" s="18" t="s">
        <v>208</v>
      </c>
      <c r="B109" s="30" t="s">
        <v>209</v>
      </c>
      <c r="C109" s="42">
        <f>C110</f>
        <v>606592</v>
      </c>
      <c r="D109" s="42">
        <f>D110</f>
        <v>606592</v>
      </c>
      <c r="E109" s="42">
        <f>E110</f>
        <v>303296</v>
      </c>
      <c r="F109" s="24">
        <f t="shared" si="2"/>
        <v>50</v>
      </c>
      <c r="G109" s="8"/>
    </row>
    <row r="110" spans="1:7" s="9" customFormat="1" ht="46.8">
      <c r="A110" s="48" t="s">
        <v>210</v>
      </c>
      <c r="B110" s="30" t="s">
        <v>211</v>
      </c>
      <c r="C110" s="42">
        <v>606592</v>
      </c>
      <c r="D110" s="49">
        <v>606592</v>
      </c>
      <c r="E110" s="49">
        <v>303296</v>
      </c>
      <c r="F110" s="24">
        <f t="shared" si="2"/>
        <v>50</v>
      </c>
      <c r="G110" s="8"/>
    </row>
    <row r="111" spans="1:7" s="9" customFormat="1" ht="46.8">
      <c r="A111" s="48" t="s">
        <v>212</v>
      </c>
      <c r="B111" s="30" t="s">
        <v>213</v>
      </c>
      <c r="C111" s="42">
        <f>C112</f>
        <v>227586.79</v>
      </c>
      <c r="D111" s="42">
        <f>D112</f>
        <v>227586.79</v>
      </c>
      <c r="E111" s="42">
        <f>E112</f>
        <v>17479.73</v>
      </c>
      <c r="F111" s="24">
        <f t="shared" si="2"/>
        <v>7.6804677459530932</v>
      </c>
      <c r="G111" s="8"/>
    </row>
    <row r="112" spans="1:7" s="9" customFormat="1" ht="62.4">
      <c r="A112" s="48" t="s">
        <v>214</v>
      </c>
      <c r="B112" s="30" t="s">
        <v>215</v>
      </c>
      <c r="C112" s="42">
        <v>227586.79</v>
      </c>
      <c r="D112" s="42">
        <v>227586.79</v>
      </c>
      <c r="E112" s="49">
        <v>17479.73</v>
      </c>
      <c r="F112" s="24">
        <f t="shared" si="2"/>
        <v>7.6804677459530932</v>
      </c>
      <c r="G112" s="8"/>
    </row>
    <row r="113" spans="1:7" s="9" customFormat="1" ht="46.8">
      <c r="A113" s="18" t="s">
        <v>216</v>
      </c>
      <c r="B113" s="30" t="s">
        <v>217</v>
      </c>
      <c r="C113" s="42">
        <f>C114</f>
        <v>139173835.19999999</v>
      </c>
      <c r="D113" s="42">
        <f>D114</f>
        <v>139173835.19999999</v>
      </c>
      <c r="E113" s="42">
        <f>E114</f>
        <v>74243421.909999996</v>
      </c>
      <c r="F113" s="24">
        <f t="shared" si="2"/>
        <v>53.345818776430477</v>
      </c>
      <c r="G113" s="8"/>
    </row>
    <row r="114" spans="1:7" s="9" customFormat="1" ht="46.8">
      <c r="A114" s="48" t="s">
        <v>218</v>
      </c>
      <c r="B114" s="30" t="s">
        <v>219</v>
      </c>
      <c r="C114" s="42">
        <v>139173835.19999999</v>
      </c>
      <c r="D114" s="42">
        <v>139173835.19999999</v>
      </c>
      <c r="E114" s="49">
        <v>74243421.909999996</v>
      </c>
      <c r="F114" s="24">
        <f t="shared" si="2"/>
        <v>53.345818776430477</v>
      </c>
      <c r="G114" s="8"/>
    </row>
    <row r="115" spans="1:7" s="9" customFormat="1" ht="93.6">
      <c r="A115" s="48" t="s">
        <v>220</v>
      </c>
      <c r="B115" s="30" t="s">
        <v>221</v>
      </c>
      <c r="C115" s="42">
        <f>C116</f>
        <v>1691229</v>
      </c>
      <c r="D115" s="42">
        <f>D116</f>
        <v>1691229</v>
      </c>
      <c r="E115" s="42">
        <f>E116</f>
        <v>421293.73</v>
      </c>
      <c r="F115" s="24">
        <f t="shared" si="2"/>
        <v>24.910507684056977</v>
      </c>
      <c r="G115" s="8"/>
    </row>
    <row r="116" spans="1:7" s="9" customFormat="1" ht="93.6">
      <c r="A116" s="48" t="s">
        <v>222</v>
      </c>
      <c r="B116" s="30" t="s">
        <v>223</v>
      </c>
      <c r="C116" s="42">
        <v>1691229</v>
      </c>
      <c r="D116" s="42">
        <v>1691229</v>
      </c>
      <c r="E116" s="49">
        <v>421293.73</v>
      </c>
      <c r="F116" s="24">
        <f t="shared" si="2"/>
        <v>24.910507684056977</v>
      </c>
      <c r="G116" s="8"/>
    </row>
    <row r="117" spans="1:7" s="9" customFormat="1" ht="78">
      <c r="A117" s="48" t="s">
        <v>224</v>
      </c>
      <c r="B117" s="30" t="s">
        <v>225</v>
      </c>
      <c r="C117" s="42">
        <f>C118</f>
        <v>3010788</v>
      </c>
      <c r="D117" s="42">
        <f>D118</f>
        <v>3010788</v>
      </c>
      <c r="E117" s="42">
        <f>E118</f>
        <v>0</v>
      </c>
      <c r="F117" s="24">
        <f t="shared" si="2"/>
        <v>0</v>
      </c>
      <c r="G117" s="8"/>
    </row>
    <row r="118" spans="1:7" s="9" customFormat="1" ht="78">
      <c r="A118" s="48" t="s">
        <v>226</v>
      </c>
      <c r="B118" s="30" t="s">
        <v>227</v>
      </c>
      <c r="C118" s="42">
        <v>3010788</v>
      </c>
      <c r="D118" s="42">
        <v>3010788</v>
      </c>
      <c r="E118" s="49">
        <v>0</v>
      </c>
      <c r="F118" s="24">
        <f t="shared" si="2"/>
        <v>0</v>
      </c>
      <c r="G118" s="8"/>
    </row>
    <row r="119" spans="1:7" s="9" customFormat="1" ht="62.4">
      <c r="A119" s="48" t="s">
        <v>228</v>
      </c>
      <c r="B119" s="30" t="s">
        <v>229</v>
      </c>
      <c r="C119" s="42">
        <f>C120</f>
        <v>6640</v>
      </c>
      <c r="D119" s="42">
        <f>D120</f>
        <v>6640</v>
      </c>
      <c r="E119" s="42">
        <f>E120</f>
        <v>0</v>
      </c>
      <c r="F119" s="24">
        <f t="shared" si="2"/>
        <v>0</v>
      </c>
      <c r="G119" s="8"/>
    </row>
    <row r="120" spans="1:7" s="9" customFormat="1" ht="78">
      <c r="A120" s="48" t="s">
        <v>230</v>
      </c>
      <c r="B120" s="30" t="s">
        <v>231</v>
      </c>
      <c r="C120" s="42">
        <v>6640</v>
      </c>
      <c r="D120" s="42">
        <v>6640</v>
      </c>
      <c r="E120" s="49">
        <v>0</v>
      </c>
      <c r="F120" s="24">
        <f t="shared" si="2"/>
        <v>0</v>
      </c>
      <c r="G120" s="8"/>
    </row>
    <row r="121" spans="1:7" s="9" customFormat="1" ht="31.2">
      <c r="A121" s="33" t="s">
        <v>232</v>
      </c>
      <c r="B121" s="50" t="s">
        <v>233</v>
      </c>
      <c r="C121" s="42">
        <v>0</v>
      </c>
      <c r="D121" s="51">
        <v>248578</v>
      </c>
      <c r="E121" s="49">
        <v>0</v>
      </c>
      <c r="F121" s="24">
        <v>0</v>
      </c>
      <c r="G121" s="8"/>
    </row>
    <row r="122" spans="1:7" s="9" customFormat="1" ht="46.8">
      <c r="A122" s="33" t="s">
        <v>234</v>
      </c>
      <c r="B122" s="50" t="s">
        <v>235</v>
      </c>
      <c r="C122" s="42">
        <v>0</v>
      </c>
      <c r="D122" s="51">
        <v>248578</v>
      </c>
      <c r="E122" s="49">
        <v>0</v>
      </c>
      <c r="F122" s="24">
        <v>0</v>
      </c>
      <c r="G122" s="8"/>
    </row>
    <row r="123" spans="1:7" s="9" customFormat="1">
      <c r="A123" s="31" t="s">
        <v>236</v>
      </c>
      <c r="B123" s="25" t="s">
        <v>237</v>
      </c>
      <c r="C123" s="38">
        <f t="shared" ref="C123:E124" si="3">C124</f>
        <v>5879000</v>
      </c>
      <c r="D123" s="38">
        <f t="shared" si="3"/>
        <v>6579000</v>
      </c>
      <c r="E123" s="38">
        <f t="shared" si="3"/>
        <v>3754000</v>
      </c>
      <c r="F123" s="27">
        <f t="shared" si="2"/>
        <v>57.060343517251866</v>
      </c>
      <c r="G123" s="8"/>
    </row>
    <row r="124" spans="1:7" s="9" customFormat="1" ht="78">
      <c r="A124" s="29" t="s">
        <v>238</v>
      </c>
      <c r="B124" s="22" t="s">
        <v>239</v>
      </c>
      <c r="C124" s="42">
        <f t="shared" si="3"/>
        <v>5879000</v>
      </c>
      <c r="D124" s="42">
        <f t="shared" si="3"/>
        <v>6579000</v>
      </c>
      <c r="E124" s="42">
        <f t="shared" si="3"/>
        <v>3754000</v>
      </c>
      <c r="F124" s="24">
        <f t="shared" si="2"/>
        <v>57.060343517251866</v>
      </c>
      <c r="G124" s="8"/>
    </row>
    <row r="125" spans="1:7" s="9" customFormat="1" ht="78">
      <c r="A125" s="29" t="s">
        <v>240</v>
      </c>
      <c r="B125" s="22" t="s">
        <v>241</v>
      </c>
      <c r="C125" s="42">
        <v>5879000</v>
      </c>
      <c r="D125" s="49">
        <v>6579000</v>
      </c>
      <c r="E125" s="49">
        <v>3754000</v>
      </c>
      <c r="F125" s="24">
        <f t="shared" si="2"/>
        <v>57.060343517251866</v>
      </c>
      <c r="G125" s="8"/>
    </row>
    <row r="126" spans="1:7" s="9" customFormat="1">
      <c r="A126" s="55" t="s">
        <v>242</v>
      </c>
      <c r="B126" s="55"/>
      <c r="C126" s="42">
        <f>C8+C85</f>
        <v>300498091.31999999</v>
      </c>
      <c r="D126" s="42">
        <f>D8+D85</f>
        <v>304321586.99000001</v>
      </c>
      <c r="E126" s="42">
        <f>E8+E85</f>
        <v>142223518.84</v>
      </c>
      <c r="F126" s="24">
        <f t="shared" si="2"/>
        <v>46.734613947933134</v>
      </c>
      <c r="G126" s="8"/>
    </row>
  </sheetData>
  <mergeCells count="4">
    <mergeCell ref="A1:E1"/>
    <mergeCell ref="A2:E2"/>
    <mergeCell ref="A3:E3"/>
    <mergeCell ref="A126:B126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Zam</cp:lastModifiedBy>
  <dcterms:created xsi:type="dcterms:W3CDTF">2020-07-14T11:47:43Z</dcterms:created>
  <dcterms:modified xsi:type="dcterms:W3CDTF">2020-07-14T11:50:03Z</dcterms:modified>
</cp:coreProperties>
</file>