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16" windowWidth="15036" windowHeight="10536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F120" i="2"/>
  <c r="E119"/>
  <c r="D119"/>
  <c r="F119"/>
  <c r="C119"/>
  <c r="C118"/>
  <c r="E118"/>
  <c r="F115"/>
  <c r="E114"/>
  <c r="D114"/>
  <c r="F114"/>
  <c r="C114"/>
  <c r="F113"/>
  <c r="F112"/>
  <c r="E112"/>
  <c r="D112"/>
  <c r="C112"/>
  <c r="F111"/>
  <c r="E110"/>
  <c r="F110"/>
  <c r="D110"/>
  <c r="C110"/>
  <c r="F109"/>
  <c r="E108"/>
  <c r="D108"/>
  <c r="F108"/>
  <c r="C108"/>
  <c r="F107"/>
  <c r="F106"/>
  <c r="E106"/>
  <c r="D106"/>
  <c r="C106"/>
  <c r="F105"/>
  <c r="E104"/>
  <c r="E103"/>
  <c r="F103"/>
  <c r="D104"/>
  <c r="D103"/>
  <c r="C104"/>
  <c r="C103"/>
  <c r="F102"/>
  <c r="C102"/>
  <c r="F101"/>
  <c r="E101"/>
  <c r="D101"/>
  <c r="C101"/>
  <c r="E99"/>
  <c r="D99"/>
  <c r="F98"/>
  <c r="E97"/>
  <c r="D97"/>
  <c r="F97"/>
  <c r="C97"/>
  <c r="E96"/>
  <c r="F96"/>
  <c r="D95"/>
  <c r="C95"/>
  <c r="F94"/>
  <c r="F93"/>
  <c r="E93"/>
  <c r="D93"/>
  <c r="C93"/>
  <c r="E91"/>
  <c r="D91"/>
  <c r="C91"/>
  <c r="E89"/>
  <c r="D89"/>
  <c r="F89"/>
  <c r="C89"/>
  <c r="C88"/>
  <c r="F87"/>
  <c r="E86"/>
  <c r="D86"/>
  <c r="C86"/>
  <c r="C83"/>
  <c r="F85"/>
  <c r="E84"/>
  <c r="F84"/>
  <c r="D84"/>
  <c r="C84"/>
  <c r="E83"/>
  <c r="D83"/>
  <c r="F70"/>
  <c r="F69"/>
  <c r="F68"/>
  <c r="F67"/>
  <c r="F66"/>
  <c r="E65"/>
  <c r="D65"/>
  <c r="F65"/>
  <c r="C65"/>
  <c r="F64"/>
  <c r="F63"/>
  <c r="E62"/>
  <c r="D62"/>
  <c r="F62"/>
  <c r="C62"/>
  <c r="E61"/>
  <c r="F61"/>
  <c r="F60"/>
  <c r="D60"/>
  <c r="F59"/>
  <c r="E59"/>
  <c r="E58"/>
  <c r="D59"/>
  <c r="C59"/>
  <c r="C58"/>
  <c r="C57"/>
  <c r="D58"/>
  <c r="D57"/>
  <c r="F56"/>
  <c r="F55"/>
  <c r="E54"/>
  <c r="F54"/>
  <c r="F52"/>
  <c r="E51"/>
  <c r="D51"/>
  <c r="F51"/>
  <c r="C51"/>
  <c r="D50"/>
  <c r="C50"/>
  <c r="F49"/>
  <c r="F48"/>
  <c r="E47"/>
  <c r="F47"/>
  <c r="F46"/>
  <c r="E45"/>
  <c r="E44"/>
  <c r="F44"/>
  <c r="D45"/>
  <c r="D44"/>
  <c r="C45"/>
  <c r="C44"/>
  <c r="F43"/>
  <c r="E42"/>
  <c r="F42"/>
  <c r="F41"/>
  <c r="F40"/>
  <c r="F39"/>
  <c r="E39"/>
  <c r="E38"/>
  <c r="D39"/>
  <c r="C39"/>
  <c r="C38"/>
  <c r="C37"/>
  <c r="D38"/>
  <c r="D37"/>
  <c r="F36"/>
  <c r="F35"/>
  <c r="F34"/>
  <c r="F33"/>
  <c r="E33"/>
  <c r="D33"/>
  <c r="C33"/>
  <c r="F32"/>
  <c r="E31"/>
  <c r="F31"/>
  <c r="E30"/>
  <c r="D30"/>
  <c r="F30"/>
  <c r="C30"/>
  <c r="F29"/>
  <c r="F28"/>
  <c r="E28"/>
  <c r="F27"/>
  <c r="F26"/>
  <c r="E25"/>
  <c r="D25"/>
  <c r="F25"/>
  <c r="C25"/>
  <c r="F24"/>
  <c r="F23"/>
  <c r="E22"/>
  <c r="D22"/>
  <c r="F22"/>
  <c r="C22"/>
  <c r="C21"/>
  <c r="E21"/>
  <c r="F20"/>
  <c r="F19"/>
  <c r="F18"/>
  <c r="F17"/>
  <c r="F16"/>
  <c r="E15"/>
  <c r="D15"/>
  <c r="C15"/>
  <c r="F14"/>
  <c r="F13"/>
  <c r="F12"/>
  <c r="F11"/>
  <c r="E10"/>
  <c r="D10"/>
  <c r="F10"/>
  <c r="C10"/>
  <c r="C9"/>
  <c r="E9"/>
  <c r="F38"/>
  <c r="E37"/>
  <c r="F37"/>
  <c r="F58"/>
  <c r="E57"/>
  <c r="F57"/>
  <c r="C8"/>
  <c r="C121"/>
  <c r="C82"/>
  <c r="C81"/>
  <c r="D8"/>
  <c r="F15"/>
  <c r="F45"/>
  <c r="E53"/>
  <c r="E95"/>
  <c r="F104"/>
  <c r="D9"/>
  <c r="F9"/>
  <c r="D21"/>
  <c r="F21"/>
  <c r="D88"/>
  <c r="D118"/>
  <c r="D82"/>
  <c r="D81"/>
  <c r="D121"/>
  <c r="F118"/>
  <c r="F53"/>
  <c r="E50"/>
  <c r="F95"/>
  <c r="E88"/>
  <c r="F50"/>
  <c r="E8"/>
  <c r="F88"/>
  <c r="E82"/>
  <c r="F82"/>
  <c r="E81"/>
  <c r="F81"/>
  <c r="F8"/>
  <c r="E121"/>
  <c r="F121"/>
</calcChain>
</file>

<file path=xl/sharedStrings.xml><?xml version="1.0" encoding="utf-8"?>
<sst xmlns="http://schemas.openxmlformats.org/spreadsheetml/2006/main" count="235" uniqueCount="233">
  <si>
    <t>Доходы от компенсации затрат государства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</si>
  <si>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</si>
  <si>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</si>
  <si>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</si>
  <si>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</si>
  <si>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</si>
  <si>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</si>
  <si>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</si>
  <si>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</si>
  <si>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</si>
  <si>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</si>
  <si>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</si>
  <si>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</si>
  <si>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Прочие субсидии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</si>
  <si>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</si>
  <si>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</si>
  <si>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</si>
  <si>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Дотации бюджетам муниципальных районов на поддержку мер по обеспечению сбалансированности бюджетов</t>
  </si>
  <si>
    <t>Дотации бюджетам муниципальных районов на выравнивание бюджетной обеспеченности</t>
  </si>
  <si>
    <t>БЕЗВОЗМЕЗДНЫЕ ПОСТУПЛЕНИЯ</t>
  </si>
  <si>
    <t>ШТРАФЫ, САНКЦИИ, ВОЗМЕЩЕНИЕ УЩЕРБА</t>
  </si>
  <si>
    <t>ДОХОДЫ ОТ ПРОДАЖИ МАТЕРИАЛЬНЫХ И НЕМАТЕРИАЛЬНЫХ АКТИВОВ</t>
  </si>
  <si>
    <t>Плата за выбросы загрязняющих веществ в атмосферный воздух стационарными объектами</t>
  </si>
  <si>
    <t>ПЛАТЕЖИ ПРИ ПОЛЬЗОВАНИИ ПРИРОДНЫМИ РЕСУРСАМИ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</si>
  <si>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</si>
  <si>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ИСПОЛЬЗОВАНИЯ ИМУЩЕСТВА, НАХОДЯЩЕГОСЯ В ГОСУДАРСТВЕННОЙ И МУНИЦИПАЛЬНОЙ СОБСТВЕННОСТИ</t>
  </si>
  <si>
    <t>Прочие местные налоги и сборы, мобилизуемые на территориях муниципальных районов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</si>
  <si>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</si>
  <si>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</si>
  <si>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</si>
  <si>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</si>
  <si>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Единый налог на вмененный доход для отдельных видов деятельности</t>
  </si>
  <si>
    <t>НАЛОГИ НА ТОВАРЫ (РАБОТЫ, УСЛУГИ), РЕАЛИЗУЕМЫЕ НА ТЕРРИТОРИИ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</si>
  <si>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</si>
  <si>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государственной (муниципальной) собственности</t>
  </si>
  <si>
    <t>Единица измерения: руб.</t>
  </si>
  <si>
    <t>Наименование доходов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</si>
  <si>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</si>
  <si>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</si>
  <si>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</si>
  <si>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</si>
  <si>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</si>
  <si>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</t>
  </si>
  <si>
    <t>Код бюджетной классификации Российской Федерации</t>
  </si>
  <si>
    <t>Утвержденные назначения на 2020 год</t>
  </si>
  <si>
    <t>Уточненные назначения на 2020 год</t>
  </si>
  <si>
    <t>Кассовое исполнение                 за 1 квартал 2020 года</t>
  </si>
  <si>
    <t>Процент исполнения кассовых к уточненному плану</t>
  </si>
  <si>
    <t xml:space="preserve"> 1 00 00000 00 0000 000</t>
  </si>
  <si>
    <t>1 01 00000 00 0000 000</t>
  </si>
  <si>
    <t>1 01 02000 01 0000 110</t>
  </si>
  <si>
    <t>1 01 02010 01 0000 110</t>
  </si>
  <si>
    <t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статьями 227,227,1 и 228 Налогового кодекса Российской Федерации</t>
  </si>
  <si>
    <t>1 01 02020 01 0000 110</t>
  </si>
  <si>
    <t>Налог на доходы физических лиц, полученный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</si>
  <si>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</si>
  <si>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</si>
  <si>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</si>
  <si>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</si>
  <si>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</si>
  <si>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производимые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</si>
  <si>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</si>
  <si>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Росиийской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</si>
  <si>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</si>
  <si>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</si>
  <si>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</si>
  <si>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</si>
  <si>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</si>
  <si>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 Российской Федерации)</t>
  </si>
  <si>
    <t>1 05 00000 00 0000 000</t>
  </si>
  <si>
    <t>НАЛОГИ НА СОВОКУПНЫЙ ДОХОД</t>
  </si>
  <si>
    <t>1 05 02000 02 0000 110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</si>
  <si>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</si>
  <si>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</si>
  <si>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</si>
  <si>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</si>
  <si>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1 05 03010 01 0000 110</t>
  </si>
  <si>
    <t>1 05 03020 01 0000 110</t>
  </si>
  <si>
    <t>1 05 04000 02 0000 110</t>
  </si>
  <si>
    <t>Налог, взимаемый в связи с применением патентной  системы налогообложения</t>
  </si>
  <si>
    <t>1 05 04020 02 0000 110</t>
  </si>
  <si>
    <t>Налог, взимаемый в связи с применением патентной  системы налогообложения, зачисляемый в бюджеты муниципальных районов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</si>
  <si>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</si>
  <si>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</si>
  <si>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</si>
  <si>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</si>
  <si>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</si>
  <si>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1 09 00000 00 0000 000</t>
  </si>
  <si>
    <t>1 09 07000 00 0000 110</t>
  </si>
  <si>
    <t>Прочие налоги и сборы (по отмененным местным налогам и сборам)</t>
  </si>
  <si>
    <t xml:space="preserve">1 09 07050 00 0000 110 </t>
  </si>
  <si>
    <t>Прочие местные налоги и сборы</t>
  </si>
  <si>
    <t>1 09 07053 05 0000 110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</si>
  <si>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</si>
  <si>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</si>
  <si>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</si>
  <si>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</si>
  <si>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</si>
  <si>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</si>
  <si>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</si>
  <si>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</si>
  <si>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</si>
  <si>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</si>
  <si>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</si>
  <si>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</si>
  <si>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</si>
  <si>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1 12 01000 01 0000 120</t>
  </si>
  <si>
    <t>Плата за негативеное воздействие на окружающую среду</t>
  </si>
  <si>
    <t>1 12 01010 01 0000 120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</si>
  <si>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</si>
  <si>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</si>
  <si>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</si>
  <si>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</si>
  <si>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</si>
  <si>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</si>
  <si>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</si>
  <si>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</si>
  <si>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</si>
  <si>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 xml:space="preserve">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</si>
  <si>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</si>
  <si>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</si>
  <si>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1 13 02000 00 0000 130 </t>
  </si>
  <si>
    <t>1 13 02060 00 0000 130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</si>
  <si>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</si>
  <si>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</si>
  <si>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</si>
  <si>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1 14 00000 00 0000 000</t>
  </si>
  <si>
    <t>1 14 02000 00 0000 410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</si>
  <si>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</si>
  <si>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</si>
  <si>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</si>
  <si>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</si>
  <si>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 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</si>
  <si>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</si>
  <si>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</si>
  <si>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</si>
  <si>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</si>
  <si>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</si>
  <si>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 продажи земельных участков, государственная собственность  на которые не разграничена и которые расположены в границах сельских поселений  и межселенных территорий муниципальных районов</t>
  </si>
  <si>
    <t>1 14 06013 13 0000 430</t>
  </si>
  <si>
    <t>Доходы от  продажи земельных участков, государственная собственность  на которые не разграничена и которые расположены в границах городских поселений</t>
  </si>
  <si>
    <t>1 16 00000 00 0000 000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</si>
  <si>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</si>
  <si>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 права граждан, налагаемые мировыми судьями, комиссиями по делам несовершеннолетних и защите их прав,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</si>
  <si>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</si>
  <si>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</si>
  <si>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</si>
  <si>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</si>
  <si>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</si>
  <si>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посягающме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</si>
  <si>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1 16 01082 01 9000 140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</si>
  <si>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</si>
  <si>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</si>
  <si>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</si>
  <si>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</si>
  <si>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</si>
  <si>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</si>
  <si>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</si>
  <si>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</si>
  <si>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</si>
  <si>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</si>
  <si>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</si>
  <si>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1 16 0120301 0000 140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</si>
  <si>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</si>
  <si>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1 16 10000 00 0000 140</t>
  </si>
  <si>
    <t xml:space="preserve">  Платежи в целях возмещения причиненного ущерба (убытков)</t>
  </si>
  <si>
    <t>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</si>
  <si>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</si>
  <si>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</si>
  <si>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</si>
  <si>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</si>
  <si>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</si>
  <si>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</si>
  <si>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</si>
  <si>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</si>
  <si>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</si>
  <si>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</si>
  <si>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</si>
  <si>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</si>
  <si>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</si>
  <si>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</si>
  <si>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</si>
  <si>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</si>
  <si>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2 02 20000 00 0000 150</t>
  </si>
  <si>
    <t>2 02 20077 00 0000 150</t>
  </si>
  <si>
    <t xml:space="preserve">2 02 20077 05 0000 150
</t>
  </si>
  <si>
    <t>2 02 25228 00 0000 150</t>
  </si>
  <si>
    <t>Субсидии бюджетам  на оснащение объектов спортивной инфраструктуры спортивно-технологическим оборудованием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</si>
  <si>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</si>
  <si>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</si>
  <si>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</si>
  <si>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</si>
  <si>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</si>
  <si>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2 02 25491 00 0000 150</t>
  </si>
  <si>
    <t>Субсидии бюджетам  на создание новых мест дополнительного образования детей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</si>
  <si>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</si>
  <si>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</si>
  <si>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2 02 25497 00 0000 150</t>
  </si>
  <si>
    <t>Субсидии бюджетам  на реализацию мероприятий по обеспечению жильем молодых семей</t>
  </si>
  <si>
    <t>2 02 25497 05 0000 150</t>
  </si>
  <si>
    <t>2 02 25519 00 0000 150</t>
  </si>
  <si>
    <t>Субсидия бюджетам 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</si>
  <si>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</si>
  <si>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</si>
  <si>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2 02 29999 00 0000 150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</si>
  <si>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</si>
  <si>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</si>
  <si>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</si>
  <si>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</si>
  <si>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</si>
  <si>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2 02 35118 05 0000 150</t>
  </si>
  <si>
    <t>2 02 35260 00 0000 150</t>
  </si>
  <si>
    <t>2 02 35260 05 0000 150</t>
  </si>
  <si>
    <t>2 02 30024 00 0000 150</t>
  </si>
  <si>
    <t>2 02 30024 05 0000 150</t>
  </si>
  <si>
    <t xml:space="preserve">2 02 30029 00 0000 150
</t>
  </si>
  <si>
    <t xml:space="preserve">2 02 30029 05 0000 150
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</si>
  <si>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</si>
  <si>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2 02 35082 00 0000 150
</t>
  </si>
  <si>
    <t xml:space="preserve">2 02 35082 05 0000 150
</t>
  </si>
  <si>
    <t>2 02 35120 00 0000 150</t>
  </si>
  <si>
    <t>2 02 35120 05 0000 150</t>
  </si>
  <si>
    <t xml:space="preserve"> 2 02 35469 00 0000 150</t>
  </si>
  <si>
    <t>Субвенции бюджетам на проведение Всероссийской переписи населения 2020 года</t>
  </si>
  <si>
    <t>2 02 35469 05 0000 150</t>
  </si>
  <si>
    <t xml:space="preserve">  Субвенции бюджетам муниципальных районов на проведение Всероссийской переписи населения 2020 года</t>
  </si>
  <si>
    <t xml:space="preserve">   2 02 40000 00 0000 150</t>
  </si>
  <si>
    <t xml:space="preserve">   Иные межбюджетные трансферты</t>
  </si>
  <si>
    <t xml:space="preserve">     2 02 40014 00 0000 150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</si>
  <si>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</si>
  <si>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  2 02 40014 05 0000 150</t>
  </si>
  <si>
    <t>ВСЕГО:</t>
  </si>
  <si>
    <t>Доходы бюджета Дубровского муниципального района Брянской области  за  1 квартал  2020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</si>
</sst>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1">
    <font>
      <sz val="11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0"/>
    <xf numFmtId="0" fontId="8" fillId="0" borderId="3">
      <alignment horizontal="center" vertical="center" wrapText="1"/>
    </xf>
    <xf numFmtId="0" fontId="8" fillId="0" borderId="3">
      <alignment horizontal="center" vertical="top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1" fontId="9" fillId="0" borderId="3">
      <alignment horizontal="left" vertical="top" shrinkToFit="1"/>
    </xf>
    <xf numFmtId="1" fontId="9" fillId="0" borderId="4">
      <alignment horizontal="left" vertical="top" shrinkToFi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horizontal="left" wrapText="1"/>
    </xf>
    <xf numFmtId="0" fontId="8" fillId="0" borderId="5">
      <alignment horizontal="center" vertical="center" wrapText="1"/>
    </xf>
    <xf numFmtId="10" fontId="8" fillId="0" borderId="3">
      <alignment horizontal="center" vertical="top" shrinkToFit="1"/>
    </xf>
    <xf numFmtId="10" fontId="9" fillId="3" borderId="3">
      <alignment horizontal="center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2" borderId="0">
      <alignment horizontal="left"/>
    </xf>
    <xf numFmtId="0" fontId="8" fillId="0" borderId="3">
      <alignment horizontal="left" vertical="top" wrapText="1"/>
    </xf>
    <xf numFmtId="4" fontId="9" fillId="4" borderId="3">
      <alignment horizontal="right" vertical="top" shrinkToFit="1"/>
    </xf>
    <xf numFmtId="10" fontId="9" fillId="4" borderId="3">
      <alignment horizontal="center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2" fillId="0" borderId="0" xfId="21" applyNumberFormat="1" applyFont="1" applyFill="1" applyBorder="1" applyProtection="1">
      <alignment horizontal="left" wrapText="1"/>
    </xf>
    <xf numFmtId="0" fontId="2" fillId="0" borderId="0" xfId="21" applyNumberFormat="1" applyFont="1" applyFill="1" applyProtection="1">
      <alignment horizontal="left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164" fontId="5" fillId="0" borderId="1" xfId="3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4" fontId="5" fillId="0" borderId="1" xfId="33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4" fontId="2" fillId="0" borderId="1" xfId="33" applyNumberFormat="1" applyFont="1" applyFill="1" applyBorder="1" applyAlignment="1">
      <alignment horizontal="right"/>
    </xf>
    <xf numFmtId="164" fontId="2" fillId="0" borderId="1" xfId="3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33" applyNumberFormat="1" applyFont="1" applyFill="1" applyBorder="1" applyAlignment="1"/>
    <xf numFmtId="164" fontId="2" fillId="0" borderId="1" xfId="32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4" fontId="5" fillId="0" borderId="1" xfId="33" applyNumberFormat="1" applyFont="1" applyFill="1" applyBorder="1" applyAlignment="1"/>
    <xf numFmtId="164" fontId="5" fillId="0" borderId="1" xfId="32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7" fillId="0" borderId="1" xfId="28" applyNumberFormat="1" applyFont="1" applyFill="1" applyBorder="1" applyAlignment="1" applyProtection="1">
      <alignment horizontal="center"/>
    </xf>
    <xf numFmtId="0" fontId="7" fillId="0" borderId="1" xfId="16" applyNumberFormat="1" applyFont="1" applyFill="1" applyBorder="1" applyAlignment="1" applyProtection="1">
      <alignment horizontal="left" wrapText="1" indent="2"/>
    </xf>
    <xf numFmtId="4" fontId="7" fillId="0" borderId="1" xfId="30" applyNumberFormat="1" applyFont="1" applyFill="1" applyBorder="1" applyAlignment="1" applyProtection="1">
      <alignment shrinkToFi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/>
    </xf>
    <xf numFmtId="4" fontId="7" fillId="0" borderId="1" xfId="33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7" fillId="0" borderId="1" xfId="16" applyNumberFormat="1" applyFont="1" applyFill="1" applyBorder="1" applyAlignment="1" applyProtection="1">
      <alignment wrapText="1"/>
    </xf>
    <xf numFmtId="4" fontId="7" fillId="0" borderId="1" xfId="30" applyNumberFormat="1" applyFont="1" applyFill="1" applyBorder="1" applyAlignment="1" applyProtection="1">
      <alignment horizontal="right" shrinkToFit="1"/>
    </xf>
    <xf numFmtId="0" fontId="2" fillId="0" borderId="2" xfId="27" applyNumberFormat="1" applyFont="1" applyFill="1" applyBorder="1" applyAlignment="1" applyProtection="1"/>
    <xf numFmtId="0" fontId="2" fillId="0" borderId="2" xfId="27" applyFont="1" applyFill="1" applyBorder="1" applyAlignment="1"/>
    <xf numFmtId="0" fontId="5" fillId="0" borderId="1" xfId="0" applyFont="1" applyFill="1" applyBorder="1" applyAlignment="1">
      <alignment horizontal="right" vertical="top" wrapText="1"/>
    </xf>
    <xf numFmtId="0" fontId="2" fillId="0" borderId="0" xfId="21" applyNumberFormat="1" applyFont="1" applyFill="1" applyProtection="1">
      <alignment horizontal="left" wrapText="1"/>
    </xf>
    <xf numFmtId="0" fontId="2" fillId="0" borderId="0" xfId="21" applyFont="1" applyFill="1">
      <alignment horizontal="left" wrapText="1"/>
    </xf>
    <xf numFmtId="0" fontId="4" fillId="0" borderId="0" xfId="21" applyNumberFormat="1" applyFont="1" applyFill="1" applyBorder="1" applyAlignment="1" applyProtection="1">
      <alignment horizontal="center" wrapText="1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  <cellStyle name="Процентный" xfId="32" builtinId="5"/>
    <cellStyle name="Финансовый" xfId="33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3"/>
  <sheetViews>
    <sheetView showGridLines="0" showZeros="0" tabSelected="1" zoomScale="75" zoomScaleNormal="100" zoomScaleSheetLayoutView="100" workbookViewId="0">
      <pane ySplit="5" topLeftCell="A6" activePane="bottomLeft" state="frozen"/>
      <selection pane="bottomLeft" activeCell="A6" sqref="A6"/>
    </sheetView>
  </sheetViews>
  <sheetFormatPr defaultColWidth="54" defaultRowHeight="15.6"/>
  <cols>
    <col min="1" max="1" width="33.6640625" style="2" customWidth="1"/>
    <col min="2" max="2" width="54" style="2" customWidth="1"/>
    <col min="3" max="3" width="15.44140625" style="2" customWidth="1"/>
    <col min="4" max="4" width="15.33203125" style="2" customWidth="1"/>
    <col min="5" max="5" width="16.44140625" style="2" customWidth="1"/>
    <col min="6" max="6" width="14.5546875" style="2" customWidth="1"/>
    <col min="7" max="16384" width="54" style="2"/>
  </cols>
  <sheetData>
    <row r="1" spans="1:6" ht="14.7" customHeight="1">
      <c r="A1" s="50"/>
      <c r="B1" s="51"/>
      <c r="C1" s="51"/>
      <c r="D1" s="51"/>
      <c r="E1" s="51"/>
      <c r="F1" s="1"/>
    </row>
    <row r="2" spans="1:6" ht="10.95" customHeight="1">
      <c r="A2" s="50"/>
      <c r="B2" s="51"/>
      <c r="C2" s="51"/>
      <c r="D2" s="51"/>
      <c r="E2" s="51"/>
      <c r="F2" s="1"/>
    </row>
    <row r="3" spans="1:6" ht="37.950000000000003" customHeight="1">
      <c r="A3" s="52" t="s">
        <v>232</v>
      </c>
      <c r="B3" s="52"/>
      <c r="C3" s="52"/>
      <c r="D3" s="52"/>
      <c r="E3" s="52"/>
      <c r="F3" s="1"/>
    </row>
    <row r="4" spans="1:6">
      <c r="A4" s="3"/>
      <c r="B4" s="3"/>
      <c r="C4" s="3"/>
      <c r="D4" s="3"/>
      <c r="E4" s="3"/>
      <c r="F4" s="1"/>
    </row>
    <row r="5" spans="1:6" ht="12.75" customHeight="1">
      <c r="B5" s="48"/>
      <c r="C5" s="48"/>
      <c r="D5" s="48"/>
      <c r="E5" s="47" t="s">
        <v>35</v>
      </c>
      <c r="F5" s="1"/>
    </row>
    <row r="6" spans="1:6" ht="56.25" customHeight="1">
      <c r="A6" s="5" t="s">
        <v>43</v>
      </c>
      <c r="B6" s="6" t="s">
        <v>36</v>
      </c>
      <c r="C6" s="6" t="s">
        <v>44</v>
      </c>
      <c r="D6" s="6" t="s">
        <v>45</v>
      </c>
      <c r="E6" s="6" t="s">
        <v>46</v>
      </c>
      <c r="F6" s="6" t="s">
        <v>47</v>
      </c>
    </row>
    <row r="7" spans="1:6">
      <c r="A7" s="6">
        <v>1</v>
      </c>
      <c r="B7" s="6">
        <v>2</v>
      </c>
      <c r="C7" s="6">
        <v>3</v>
      </c>
      <c r="D7" s="6">
        <v>4</v>
      </c>
      <c r="E7" s="7">
        <v>5</v>
      </c>
      <c r="F7" s="6">
        <v>6</v>
      </c>
    </row>
    <row r="8" spans="1:6">
      <c r="A8" s="8" t="s">
        <v>48</v>
      </c>
      <c r="B8" s="9" t="s">
        <v>40</v>
      </c>
      <c r="C8" s="10">
        <f>SUM(C10+C15+C21+C30+C33+C37+C44+C50+C57+C65)</f>
        <v>91792000</v>
      </c>
      <c r="D8" s="10">
        <f>SUM(D10+D15+D21+D30+D33+D37+D44+D50+D57+D65)</f>
        <v>93072000</v>
      </c>
      <c r="E8" s="10">
        <f>SUM(E10+E15+E21+E30+E33+E37+E44+E50+E57+E65)</f>
        <v>18108792.039999999</v>
      </c>
      <c r="F8" s="11">
        <f>E8/D8*100</f>
        <v>19.456756102802132</v>
      </c>
    </row>
    <row r="9" spans="1:6">
      <c r="A9" s="12" t="s">
        <v>49</v>
      </c>
      <c r="B9" s="13" t="s">
        <v>39</v>
      </c>
      <c r="C9" s="14">
        <f>C10</f>
        <v>69018000</v>
      </c>
      <c r="D9" s="14">
        <f>D10</f>
        <v>69018000</v>
      </c>
      <c r="E9" s="14">
        <f>E10</f>
        <v>13955588.52</v>
      </c>
      <c r="F9" s="11">
        <f>E9/D9*100</f>
        <v>20.220215769799182</v>
      </c>
    </row>
    <row r="10" spans="1:6">
      <c r="A10" s="15" t="s">
        <v>50</v>
      </c>
      <c r="B10" s="16" t="s">
        <v>38</v>
      </c>
      <c r="C10" s="17">
        <f>SUM(C11+C12+C13+C14)</f>
        <v>69018000</v>
      </c>
      <c r="D10" s="17">
        <f>SUM(D11+D12+D13+D14)</f>
        <v>69018000</v>
      </c>
      <c r="E10" s="17">
        <f>SUM(E11+E12+E13+E14)</f>
        <v>13955588.52</v>
      </c>
      <c r="F10" s="18">
        <f t="shared" ref="F10:F88" si="0">E10/D10*100</f>
        <v>20.220215769799182</v>
      </c>
    </row>
    <row r="11" spans="1:6" ht="93.6">
      <c r="A11" s="15" t="s">
        <v>51</v>
      </c>
      <c r="B11" s="19" t="s">
        <v>52</v>
      </c>
      <c r="C11" s="17">
        <v>68208000</v>
      </c>
      <c r="D11" s="17">
        <v>68208000</v>
      </c>
      <c r="E11" s="20">
        <v>13821377.52</v>
      </c>
      <c r="F11" s="21">
        <f t="shared" si="0"/>
        <v>20.26357248416608</v>
      </c>
    </row>
    <row r="12" spans="1:6" ht="124.8">
      <c r="A12" s="15" t="s">
        <v>53</v>
      </c>
      <c r="B12" s="19" t="s">
        <v>54</v>
      </c>
      <c r="C12" s="17">
        <v>60000</v>
      </c>
      <c r="D12" s="17">
        <v>60000</v>
      </c>
      <c r="E12" s="20">
        <v>38253.160000000003</v>
      </c>
      <c r="F12" s="21">
        <f t="shared" si="0"/>
        <v>63.755266666666678</v>
      </c>
    </row>
    <row r="13" spans="1:6" ht="62.4">
      <c r="A13" s="15" t="s">
        <v>55</v>
      </c>
      <c r="B13" s="19" t="s">
        <v>37</v>
      </c>
      <c r="C13" s="17">
        <v>650000</v>
      </c>
      <c r="D13" s="17">
        <v>650000</v>
      </c>
      <c r="E13" s="20">
        <v>79835.240000000005</v>
      </c>
      <c r="F13" s="21">
        <f t="shared" si="0"/>
        <v>12.282344615384616</v>
      </c>
    </row>
    <row r="14" spans="1:6" ht="109.2">
      <c r="A14" s="15" t="s">
        <v>56</v>
      </c>
      <c r="B14" s="19" t="s">
        <v>57</v>
      </c>
      <c r="C14" s="17">
        <v>100000</v>
      </c>
      <c r="D14" s="17">
        <v>100000</v>
      </c>
      <c r="E14" s="20">
        <v>16122.6</v>
      </c>
      <c r="F14" s="21">
        <f t="shared" si="0"/>
        <v>16.122600000000002</v>
      </c>
    </row>
    <row r="15" spans="1:6" ht="46.8">
      <c r="A15" s="12" t="s">
        <v>58</v>
      </c>
      <c r="B15" s="22" t="s">
        <v>32</v>
      </c>
      <c r="C15" s="14">
        <f>SUM(C17++C18+C19+C20)</f>
        <v>4775000</v>
      </c>
      <c r="D15" s="14">
        <f>SUM(D17++D18+D19+D20)</f>
        <v>4775000</v>
      </c>
      <c r="E15" s="23">
        <f>SUM(E17++E18+E19+E20)</f>
        <v>1039302.3300000001</v>
      </c>
      <c r="F15" s="24">
        <f t="shared" si="0"/>
        <v>21.76549382198953</v>
      </c>
    </row>
    <row r="16" spans="1:6" ht="31.2">
      <c r="A16" s="15" t="s">
        <v>59</v>
      </c>
      <c r="B16" s="19" t="s">
        <v>60</v>
      </c>
      <c r="C16" s="17">
        <v>4775000</v>
      </c>
      <c r="D16" s="17">
        <v>4775000</v>
      </c>
      <c r="E16" s="20">
        <v>1039302.33</v>
      </c>
      <c r="F16" s="21">
        <f t="shared" si="0"/>
        <v>21.76549382198953</v>
      </c>
    </row>
    <row r="17" spans="1:6" ht="140.4">
      <c r="A17" s="25" t="s">
        <v>61</v>
      </c>
      <c r="B17" s="19" t="s">
        <v>62</v>
      </c>
      <c r="C17" s="17">
        <v>2188000</v>
      </c>
      <c r="D17" s="17">
        <v>2188000</v>
      </c>
      <c r="E17" s="20">
        <v>471656.54</v>
      </c>
      <c r="F17" s="21">
        <f t="shared" si="0"/>
        <v>21.556514625228516</v>
      </c>
    </row>
    <row r="18" spans="1:6" ht="156">
      <c r="A18" s="25" t="s">
        <v>63</v>
      </c>
      <c r="B18" s="19" t="s">
        <v>64</v>
      </c>
      <c r="C18" s="17">
        <v>11000</v>
      </c>
      <c r="D18" s="17">
        <v>11000</v>
      </c>
      <c r="E18" s="20">
        <v>3074.72</v>
      </c>
      <c r="F18" s="21">
        <f t="shared" si="0"/>
        <v>27.951999999999998</v>
      </c>
    </row>
    <row r="19" spans="1:6" ht="140.4">
      <c r="A19" s="25" t="s">
        <v>65</v>
      </c>
      <c r="B19" s="19" t="s">
        <v>66</v>
      </c>
      <c r="C19" s="17">
        <v>2858000</v>
      </c>
      <c r="D19" s="17">
        <v>2858000</v>
      </c>
      <c r="E19" s="20">
        <v>661995.04</v>
      </c>
      <c r="F19" s="21">
        <f t="shared" si="0"/>
        <v>23.162877536738979</v>
      </c>
    </row>
    <row r="20" spans="1:6" ht="140.4">
      <c r="A20" s="25" t="s">
        <v>67</v>
      </c>
      <c r="B20" s="19" t="s">
        <v>68</v>
      </c>
      <c r="C20" s="17">
        <v>-282000</v>
      </c>
      <c r="D20" s="17">
        <v>-282000</v>
      </c>
      <c r="E20" s="20">
        <v>-97423.97</v>
      </c>
      <c r="F20" s="21">
        <f t="shared" si="0"/>
        <v>34.547507092198579</v>
      </c>
    </row>
    <row r="21" spans="1:6">
      <c r="A21" s="12" t="s">
        <v>69</v>
      </c>
      <c r="B21" s="22" t="s">
        <v>70</v>
      </c>
      <c r="C21" s="14">
        <f>SUM(C22+C25+C28)</f>
        <v>6723000</v>
      </c>
      <c r="D21" s="14">
        <f>SUM(D22+D25+D28)</f>
        <v>6723000</v>
      </c>
      <c r="E21" s="14">
        <f>SUM(E22+E25+E28)</f>
        <v>1463405.97</v>
      </c>
      <c r="F21" s="24">
        <f t="shared" si="0"/>
        <v>21.767157072735387</v>
      </c>
    </row>
    <row r="22" spans="1:6" ht="31.2">
      <c r="A22" s="15" t="s">
        <v>71</v>
      </c>
      <c r="B22" s="19" t="s">
        <v>31</v>
      </c>
      <c r="C22" s="17">
        <f>SUM(C23+C24)</f>
        <v>4905000</v>
      </c>
      <c r="D22" s="17">
        <f>SUM(D23+D24)</f>
        <v>4905000</v>
      </c>
      <c r="E22" s="20">
        <f>SUM(E23+E24)</f>
        <v>1161499.67</v>
      </c>
      <c r="F22" s="21">
        <f t="shared" si="0"/>
        <v>23.679911722731905</v>
      </c>
    </row>
    <row r="23" spans="1:6" ht="31.2">
      <c r="A23" s="15" t="s">
        <v>72</v>
      </c>
      <c r="B23" s="19" t="s">
        <v>31</v>
      </c>
      <c r="C23" s="17">
        <v>4904000</v>
      </c>
      <c r="D23" s="17">
        <v>4904000</v>
      </c>
      <c r="E23" s="20">
        <v>1161474.93</v>
      </c>
      <c r="F23" s="21">
        <f t="shared" si="0"/>
        <v>23.684235929853177</v>
      </c>
    </row>
    <row r="24" spans="1:6" ht="46.8">
      <c r="A24" s="15" t="s">
        <v>73</v>
      </c>
      <c r="B24" s="19" t="s">
        <v>74</v>
      </c>
      <c r="C24" s="17">
        <v>1000</v>
      </c>
      <c r="D24" s="17">
        <v>1000</v>
      </c>
      <c r="E24" s="20">
        <v>24.74</v>
      </c>
      <c r="F24" s="21">
        <f t="shared" si="0"/>
        <v>2.4739999999999998</v>
      </c>
    </row>
    <row r="25" spans="1:6">
      <c r="A25" s="15" t="s">
        <v>75</v>
      </c>
      <c r="B25" s="19" t="s">
        <v>30</v>
      </c>
      <c r="C25" s="17">
        <f>SUM(C26+C27)</f>
        <v>1780000</v>
      </c>
      <c r="D25" s="17">
        <f>SUM(D26+D27)</f>
        <v>1780000</v>
      </c>
      <c r="E25" s="20">
        <f>SUM(E26+E27)</f>
        <v>240259.3</v>
      </c>
      <c r="F25" s="21">
        <f t="shared" si="0"/>
        <v>13.497713483146068</v>
      </c>
    </row>
    <row r="26" spans="1:6">
      <c r="A26" s="15" t="s">
        <v>76</v>
      </c>
      <c r="B26" s="19" t="s">
        <v>30</v>
      </c>
      <c r="C26" s="17">
        <v>1779000</v>
      </c>
      <c r="D26" s="17">
        <v>1779000</v>
      </c>
      <c r="E26" s="20">
        <v>240259.3</v>
      </c>
      <c r="F26" s="21">
        <f t="shared" si="0"/>
        <v>13.50530073074761</v>
      </c>
    </row>
    <row r="27" spans="1:6" ht="31.2">
      <c r="A27" s="15" t="s">
        <v>77</v>
      </c>
      <c r="B27" s="19" t="s">
        <v>29</v>
      </c>
      <c r="C27" s="17">
        <v>1000</v>
      </c>
      <c r="D27" s="17">
        <v>1000</v>
      </c>
      <c r="E27" s="20">
        <v>0</v>
      </c>
      <c r="F27" s="21">
        <f t="shared" si="0"/>
        <v>0</v>
      </c>
    </row>
    <row r="28" spans="1:6" ht="31.2">
      <c r="A28" s="15" t="s">
        <v>78</v>
      </c>
      <c r="B28" s="19" t="s">
        <v>79</v>
      </c>
      <c r="C28" s="17">
        <v>38000</v>
      </c>
      <c r="D28" s="17">
        <v>38000</v>
      </c>
      <c r="E28" s="20">
        <f>E29</f>
        <v>61647</v>
      </c>
      <c r="F28" s="21">
        <f t="shared" si="0"/>
        <v>162.22894736842107</v>
      </c>
    </row>
    <row r="29" spans="1:6" ht="46.8">
      <c r="A29" s="15" t="s">
        <v>80</v>
      </c>
      <c r="B29" s="19" t="s">
        <v>81</v>
      </c>
      <c r="C29" s="17">
        <v>38000</v>
      </c>
      <c r="D29" s="17">
        <v>38000</v>
      </c>
      <c r="E29" s="20">
        <v>61647</v>
      </c>
      <c r="F29" s="21">
        <f t="shared" si="0"/>
        <v>162.22894736842107</v>
      </c>
    </row>
    <row r="30" spans="1:6">
      <c r="A30" s="12" t="s">
        <v>82</v>
      </c>
      <c r="B30" s="22" t="s">
        <v>28</v>
      </c>
      <c r="C30" s="14">
        <f>SUM(C32)</f>
        <v>1600000</v>
      </c>
      <c r="D30" s="14">
        <f>SUM(D32)</f>
        <v>1600000</v>
      </c>
      <c r="E30" s="23">
        <f>SUM(E32)</f>
        <v>374096.37</v>
      </c>
      <c r="F30" s="24">
        <f t="shared" si="0"/>
        <v>23.381023124999999</v>
      </c>
    </row>
    <row r="31" spans="1:6" ht="46.8">
      <c r="A31" s="15" t="s">
        <v>83</v>
      </c>
      <c r="B31" s="19" t="s">
        <v>84</v>
      </c>
      <c r="C31" s="17">
        <v>1600000</v>
      </c>
      <c r="D31" s="17">
        <v>1600000</v>
      </c>
      <c r="E31" s="20">
        <f>E32</f>
        <v>374096.37</v>
      </c>
      <c r="F31" s="21">
        <f t="shared" si="0"/>
        <v>23.381023124999999</v>
      </c>
    </row>
    <row r="32" spans="1:6" ht="62.4">
      <c r="A32" s="15" t="s">
        <v>85</v>
      </c>
      <c r="B32" s="19" t="s">
        <v>86</v>
      </c>
      <c r="C32" s="17">
        <v>1600000</v>
      </c>
      <c r="D32" s="17">
        <v>1600000</v>
      </c>
      <c r="E32" s="20">
        <v>374096.37</v>
      </c>
      <c r="F32" s="21">
        <f t="shared" si="0"/>
        <v>23.381023124999999</v>
      </c>
    </row>
    <row r="33" spans="1:6" ht="46.8">
      <c r="A33" s="12" t="s">
        <v>87</v>
      </c>
      <c r="B33" s="22" t="s">
        <v>27</v>
      </c>
      <c r="C33" s="14">
        <f>SUM(C34)</f>
        <v>1000</v>
      </c>
      <c r="D33" s="14">
        <f>SUM(D34)</f>
        <v>1000</v>
      </c>
      <c r="E33" s="23">
        <f>SUM(E34)</f>
        <v>0</v>
      </c>
      <c r="F33" s="24">
        <f t="shared" si="0"/>
        <v>0</v>
      </c>
    </row>
    <row r="34" spans="1:6" ht="31.2">
      <c r="A34" s="15" t="s">
        <v>88</v>
      </c>
      <c r="B34" s="19" t="s">
        <v>89</v>
      </c>
      <c r="C34" s="17">
        <v>1000</v>
      </c>
      <c r="D34" s="17">
        <v>1000</v>
      </c>
      <c r="E34" s="20">
        <v>0</v>
      </c>
      <c r="F34" s="21">
        <f t="shared" si="0"/>
        <v>0</v>
      </c>
    </row>
    <row r="35" spans="1:6">
      <c r="A35" s="15" t="s">
        <v>90</v>
      </c>
      <c r="B35" s="19" t="s">
        <v>91</v>
      </c>
      <c r="C35" s="17">
        <v>1000</v>
      </c>
      <c r="D35" s="17">
        <v>1000</v>
      </c>
      <c r="E35" s="20">
        <v>0</v>
      </c>
      <c r="F35" s="21">
        <f t="shared" si="0"/>
        <v>0</v>
      </c>
    </row>
    <row r="36" spans="1:6" ht="31.2">
      <c r="A36" s="15" t="s">
        <v>92</v>
      </c>
      <c r="B36" s="19" t="s">
        <v>26</v>
      </c>
      <c r="C36" s="17">
        <v>1000</v>
      </c>
      <c r="D36" s="17">
        <v>1000</v>
      </c>
      <c r="E36" s="20">
        <v>0</v>
      </c>
      <c r="F36" s="21">
        <f t="shared" si="0"/>
        <v>0</v>
      </c>
    </row>
    <row r="37" spans="1:6" ht="46.8">
      <c r="A37" s="12" t="s">
        <v>93</v>
      </c>
      <c r="B37" s="22" t="s">
        <v>25</v>
      </c>
      <c r="C37" s="14">
        <f>SUM(C38)</f>
        <v>3427000</v>
      </c>
      <c r="D37" s="14">
        <f>SUM(D38)</f>
        <v>3427000</v>
      </c>
      <c r="E37" s="23">
        <f>E38</f>
        <v>311597.31</v>
      </c>
      <c r="F37" s="24">
        <f t="shared" si="0"/>
        <v>9.0924222351911297</v>
      </c>
    </row>
    <row r="38" spans="1:6" ht="109.2">
      <c r="A38" s="15" t="s">
        <v>94</v>
      </c>
      <c r="B38" s="19" t="s">
        <v>95</v>
      </c>
      <c r="C38" s="17">
        <f>SUM(C39+C42)</f>
        <v>3427000</v>
      </c>
      <c r="D38" s="17">
        <f>SUM(D39+D42)</f>
        <v>3427000</v>
      </c>
      <c r="E38" s="20">
        <f>SUM(E39+E42)</f>
        <v>311597.31</v>
      </c>
      <c r="F38" s="21">
        <f t="shared" si="0"/>
        <v>9.0924222351911297</v>
      </c>
    </row>
    <row r="39" spans="1:6" ht="78">
      <c r="A39" s="15" t="s">
        <v>96</v>
      </c>
      <c r="B39" s="19" t="s">
        <v>24</v>
      </c>
      <c r="C39" s="17">
        <f>SUM(C40+C41)</f>
        <v>2730000</v>
      </c>
      <c r="D39" s="17">
        <f>SUM(D40+D41)</f>
        <v>2730000</v>
      </c>
      <c r="E39" s="20">
        <f>SUM(E40+E41)</f>
        <v>201787.62</v>
      </c>
      <c r="F39" s="21">
        <f t="shared" si="0"/>
        <v>7.3914879120879116</v>
      </c>
    </row>
    <row r="40" spans="1:6" ht="109.2">
      <c r="A40" s="15" t="s">
        <v>97</v>
      </c>
      <c r="B40" s="19" t="s">
        <v>98</v>
      </c>
      <c r="C40" s="17">
        <v>2130000</v>
      </c>
      <c r="D40" s="17">
        <v>2130000</v>
      </c>
      <c r="E40" s="20">
        <v>111820.75</v>
      </c>
      <c r="F40" s="21">
        <f t="shared" si="0"/>
        <v>5.249800469483568</v>
      </c>
    </row>
    <row r="41" spans="1:6" ht="93.6">
      <c r="A41" s="15" t="s">
        <v>99</v>
      </c>
      <c r="B41" s="19" t="s">
        <v>100</v>
      </c>
      <c r="C41" s="17">
        <v>600000</v>
      </c>
      <c r="D41" s="17">
        <v>600000</v>
      </c>
      <c r="E41" s="20">
        <v>89966.87</v>
      </c>
      <c r="F41" s="21">
        <f t="shared" si="0"/>
        <v>14.994478333333333</v>
      </c>
    </row>
    <row r="42" spans="1:6" ht="93.6">
      <c r="A42" s="15" t="s">
        <v>101</v>
      </c>
      <c r="B42" s="19" t="s">
        <v>102</v>
      </c>
      <c r="C42" s="17">
        <v>697000</v>
      </c>
      <c r="D42" s="17">
        <v>697000</v>
      </c>
      <c r="E42" s="20">
        <f>E43</f>
        <v>109809.69</v>
      </c>
      <c r="F42" s="21">
        <f t="shared" si="0"/>
        <v>15.754618364418938</v>
      </c>
    </row>
    <row r="43" spans="1:6" ht="93.6">
      <c r="A43" s="15" t="s">
        <v>103</v>
      </c>
      <c r="B43" s="19" t="s">
        <v>104</v>
      </c>
      <c r="C43" s="17">
        <v>697000</v>
      </c>
      <c r="D43" s="17">
        <v>697000</v>
      </c>
      <c r="E43" s="20">
        <v>109809.69</v>
      </c>
      <c r="F43" s="21">
        <f t="shared" si="0"/>
        <v>15.754618364418938</v>
      </c>
    </row>
    <row r="44" spans="1:6" ht="31.2">
      <c r="A44" s="12" t="s">
        <v>105</v>
      </c>
      <c r="B44" s="22" t="s">
        <v>23</v>
      </c>
      <c r="C44" s="14">
        <f>SUM(C45)</f>
        <v>233000</v>
      </c>
      <c r="D44" s="14">
        <f>SUM(D45)</f>
        <v>233000</v>
      </c>
      <c r="E44" s="14">
        <f>SUM(E45)</f>
        <v>16910.97</v>
      </c>
      <c r="F44" s="24">
        <f t="shared" si="0"/>
        <v>7.2579270386266099</v>
      </c>
    </row>
    <row r="45" spans="1:6" ht="31.2">
      <c r="A45" s="15" t="s">
        <v>106</v>
      </c>
      <c r="B45" s="19" t="s">
        <v>107</v>
      </c>
      <c r="C45" s="17">
        <f>SUM(C46+C47)</f>
        <v>233000</v>
      </c>
      <c r="D45" s="17">
        <f>SUM(D46+D47)</f>
        <v>233000</v>
      </c>
      <c r="E45" s="20">
        <f>SUM(E46+E47)</f>
        <v>16910.97</v>
      </c>
      <c r="F45" s="21">
        <f t="shared" si="0"/>
        <v>7.2579270386266099</v>
      </c>
    </row>
    <row r="46" spans="1:6" ht="31.2">
      <c r="A46" s="26" t="s">
        <v>108</v>
      </c>
      <c r="B46" s="27" t="s">
        <v>22</v>
      </c>
      <c r="C46" s="17">
        <v>10000</v>
      </c>
      <c r="D46" s="17">
        <v>10000</v>
      </c>
      <c r="E46" s="20">
        <v>2766.16</v>
      </c>
      <c r="F46" s="21">
        <f t="shared" si="0"/>
        <v>27.661599999999996</v>
      </c>
    </row>
    <row r="47" spans="1:6" ht="31.2">
      <c r="A47" s="26" t="s">
        <v>109</v>
      </c>
      <c r="B47" s="27" t="s">
        <v>110</v>
      </c>
      <c r="C47" s="17">
        <v>223000</v>
      </c>
      <c r="D47" s="17">
        <v>223000</v>
      </c>
      <c r="E47" s="20">
        <f>E48+E49</f>
        <v>14144.81</v>
      </c>
      <c r="F47" s="21">
        <f t="shared" si="0"/>
        <v>6.3429641255605382</v>
      </c>
    </row>
    <row r="48" spans="1:6">
      <c r="A48" s="26" t="s">
        <v>111</v>
      </c>
      <c r="B48" s="27" t="s">
        <v>112</v>
      </c>
      <c r="C48" s="17">
        <v>158000</v>
      </c>
      <c r="D48" s="17">
        <v>158000</v>
      </c>
      <c r="E48" s="20">
        <v>12155.21</v>
      </c>
      <c r="F48" s="21">
        <f t="shared" si="0"/>
        <v>7.6931708860759489</v>
      </c>
    </row>
    <row r="49" spans="1:6">
      <c r="A49" s="26" t="s">
        <v>113</v>
      </c>
      <c r="B49" s="27" t="s">
        <v>114</v>
      </c>
      <c r="C49" s="17">
        <v>65000</v>
      </c>
      <c r="D49" s="17">
        <v>65000</v>
      </c>
      <c r="E49" s="20">
        <v>1989.6</v>
      </c>
      <c r="F49" s="21">
        <f t="shared" si="0"/>
        <v>3.0609230769230766</v>
      </c>
    </row>
    <row r="50" spans="1:6" ht="31.2">
      <c r="A50" s="28" t="s">
        <v>115</v>
      </c>
      <c r="B50" s="29" t="s">
        <v>116</v>
      </c>
      <c r="C50" s="14">
        <f>SUM(C52+C53)</f>
        <v>730000</v>
      </c>
      <c r="D50" s="14">
        <f>SUM(D52+D53)</f>
        <v>730000</v>
      </c>
      <c r="E50" s="23">
        <f>SUM(E52+E53)</f>
        <v>167100.69</v>
      </c>
      <c r="F50" s="24">
        <f t="shared" si="0"/>
        <v>22.890505479452056</v>
      </c>
    </row>
    <row r="51" spans="1:6">
      <c r="A51" s="26" t="s">
        <v>117</v>
      </c>
      <c r="B51" s="27" t="s">
        <v>118</v>
      </c>
      <c r="C51" s="17">
        <f>SUM(C52)</f>
        <v>1000</v>
      </c>
      <c r="D51" s="17">
        <f>SUM(D52)</f>
        <v>1000</v>
      </c>
      <c r="E51" s="20">
        <f>SUM(E52)</f>
        <v>0</v>
      </c>
      <c r="F51" s="21">
        <f t="shared" si="0"/>
        <v>0</v>
      </c>
    </row>
    <row r="52" spans="1:6" ht="46.8">
      <c r="A52" s="26" t="s">
        <v>119</v>
      </c>
      <c r="B52" s="27" t="s">
        <v>120</v>
      </c>
      <c r="C52" s="17">
        <v>1000</v>
      </c>
      <c r="D52" s="17">
        <v>1000</v>
      </c>
      <c r="E52" s="20">
        <v>0</v>
      </c>
      <c r="F52" s="21">
        <f t="shared" si="0"/>
        <v>0</v>
      </c>
    </row>
    <row r="53" spans="1:6">
      <c r="A53" s="26" t="s">
        <v>121</v>
      </c>
      <c r="B53" s="27" t="s">
        <v>0</v>
      </c>
      <c r="C53" s="17">
        <v>729000</v>
      </c>
      <c r="D53" s="17">
        <v>729000</v>
      </c>
      <c r="E53" s="20">
        <f>E54+E56</f>
        <v>167100.69</v>
      </c>
      <c r="F53" s="21">
        <f t="shared" si="0"/>
        <v>22.92190534979424</v>
      </c>
    </row>
    <row r="54" spans="1:6" ht="46.8">
      <c r="A54" s="26" t="s">
        <v>122</v>
      </c>
      <c r="B54" s="27" t="s">
        <v>42</v>
      </c>
      <c r="C54" s="17">
        <v>300000</v>
      </c>
      <c r="D54" s="17">
        <v>300000</v>
      </c>
      <c r="E54" s="20">
        <f>E55</f>
        <v>159748.19</v>
      </c>
      <c r="F54" s="21">
        <f t="shared" si="0"/>
        <v>53.249396666666669</v>
      </c>
    </row>
    <row r="55" spans="1:6" ht="46.8">
      <c r="A55" s="26" t="s">
        <v>123</v>
      </c>
      <c r="B55" s="27" t="s">
        <v>124</v>
      </c>
      <c r="C55" s="17">
        <v>300000</v>
      </c>
      <c r="D55" s="17">
        <v>300000</v>
      </c>
      <c r="E55" s="20">
        <v>159748.19</v>
      </c>
      <c r="F55" s="21">
        <f t="shared" si="0"/>
        <v>53.249396666666669</v>
      </c>
    </row>
    <row r="56" spans="1:6" ht="31.2">
      <c r="A56" s="26" t="s">
        <v>125</v>
      </c>
      <c r="B56" s="27" t="s">
        <v>41</v>
      </c>
      <c r="C56" s="17">
        <v>429000</v>
      </c>
      <c r="D56" s="17">
        <v>429000</v>
      </c>
      <c r="E56" s="20">
        <v>7352.5</v>
      </c>
      <c r="F56" s="21">
        <f t="shared" si="0"/>
        <v>1.7138694638694638</v>
      </c>
    </row>
    <row r="57" spans="1:6" ht="31.2">
      <c r="A57" s="12" t="s">
        <v>126</v>
      </c>
      <c r="B57" s="22" t="s">
        <v>21</v>
      </c>
      <c r="C57" s="14">
        <f>SUM(C58+C62)</f>
        <v>5250000</v>
      </c>
      <c r="D57" s="14">
        <f>SUM(D58+D62)</f>
        <v>6530000</v>
      </c>
      <c r="E57" s="23">
        <f>SUM(E58+E62)</f>
        <v>669109.92999999993</v>
      </c>
      <c r="F57" s="24">
        <f t="shared" si="0"/>
        <v>10.246706431852985</v>
      </c>
    </row>
    <row r="58" spans="1:6" ht="93.6">
      <c r="A58" s="15" t="s">
        <v>127</v>
      </c>
      <c r="B58" s="19" t="s">
        <v>128</v>
      </c>
      <c r="C58" s="17">
        <f t="shared" ref="C58:E59" si="1">SUM(C59)</f>
        <v>300000</v>
      </c>
      <c r="D58" s="17">
        <f t="shared" si="1"/>
        <v>1580000</v>
      </c>
      <c r="E58" s="20">
        <f t="shared" si="1"/>
        <v>0</v>
      </c>
      <c r="F58" s="21">
        <f t="shared" si="0"/>
        <v>0</v>
      </c>
    </row>
    <row r="59" spans="1:6" ht="109.2">
      <c r="A59" s="26" t="s">
        <v>129</v>
      </c>
      <c r="B59" s="27" t="s">
        <v>130</v>
      </c>
      <c r="C59" s="17">
        <f t="shared" si="1"/>
        <v>300000</v>
      </c>
      <c r="D59" s="17">
        <f t="shared" si="1"/>
        <v>1580000</v>
      </c>
      <c r="E59" s="20">
        <f t="shared" si="1"/>
        <v>0</v>
      </c>
      <c r="F59" s="21">
        <f t="shared" si="0"/>
        <v>0</v>
      </c>
    </row>
    <row r="60" spans="1:6" ht="109.2">
      <c r="A60" s="26" t="s">
        <v>131</v>
      </c>
      <c r="B60" s="27" t="s">
        <v>132</v>
      </c>
      <c r="C60" s="17">
        <v>300000</v>
      </c>
      <c r="D60" s="17">
        <f>300000+1280000</f>
        <v>1580000</v>
      </c>
      <c r="E60" s="20">
        <v>0</v>
      </c>
      <c r="F60" s="21">
        <f t="shared" si="0"/>
        <v>0</v>
      </c>
    </row>
    <row r="61" spans="1:6" ht="31.2">
      <c r="A61" s="26" t="s">
        <v>133</v>
      </c>
      <c r="B61" s="27" t="s">
        <v>134</v>
      </c>
      <c r="C61" s="17">
        <v>4950000</v>
      </c>
      <c r="D61" s="17">
        <v>4950000</v>
      </c>
      <c r="E61" s="20">
        <f>E62</f>
        <v>669109.92999999993</v>
      </c>
      <c r="F61" s="21">
        <f t="shared" si="0"/>
        <v>13.517372323232321</v>
      </c>
    </row>
    <row r="62" spans="1:6" ht="46.8">
      <c r="A62" s="26" t="s">
        <v>135</v>
      </c>
      <c r="B62" s="27" t="s">
        <v>136</v>
      </c>
      <c r="C62" s="17">
        <f>SUM(C63+C64)</f>
        <v>4950000</v>
      </c>
      <c r="D62" s="17">
        <f>SUM(D63+D64)</f>
        <v>4950000</v>
      </c>
      <c r="E62" s="20">
        <f>E63+E64</f>
        <v>669109.92999999993</v>
      </c>
      <c r="F62" s="21">
        <f t="shared" si="0"/>
        <v>13.517372323232321</v>
      </c>
    </row>
    <row r="63" spans="1:6" ht="78">
      <c r="A63" s="15" t="s">
        <v>137</v>
      </c>
      <c r="B63" s="19" t="s">
        <v>138</v>
      </c>
      <c r="C63" s="17">
        <v>4860000</v>
      </c>
      <c r="D63" s="17">
        <v>4860000</v>
      </c>
      <c r="E63" s="20">
        <v>652715.84</v>
      </c>
      <c r="F63" s="21">
        <f t="shared" si="0"/>
        <v>13.430367078189301</v>
      </c>
    </row>
    <row r="64" spans="1:6" ht="62.4">
      <c r="A64" s="15" t="s">
        <v>139</v>
      </c>
      <c r="B64" s="19" t="s">
        <v>140</v>
      </c>
      <c r="C64" s="17">
        <v>90000</v>
      </c>
      <c r="D64" s="17">
        <v>90000</v>
      </c>
      <c r="E64" s="20">
        <v>16394.09</v>
      </c>
      <c r="F64" s="21">
        <f t="shared" si="0"/>
        <v>18.215655555555553</v>
      </c>
    </row>
    <row r="65" spans="1:6">
      <c r="A65" s="12" t="s">
        <v>141</v>
      </c>
      <c r="B65" s="22" t="s">
        <v>20</v>
      </c>
      <c r="C65" s="14">
        <f>SUM(C66+C67+C68+C69+C70)</f>
        <v>35000</v>
      </c>
      <c r="D65" s="14">
        <f>SUM(D66+D67+D68+D69+D70)</f>
        <v>35000</v>
      </c>
      <c r="E65" s="23">
        <f>SUM(E66+E67+E68+E69+E70+E71+E73+E75)+E77</f>
        <v>111679.95</v>
      </c>
      <c r="F65" s="24">
        <f t="shared" si="0"/>
        <v>319.08557142857143</v>
      </c>
    </row>
    <row r="66" spans="1:6" ht="124.8">
      <c r="A66" s="15" t="s">
        <v>142</v>
      </c>
      <c r="B66" s="19" t="s">
        <v>143</v>
      </c>
      <c r="C66" s="17">
        <v>10000</v>
      </c>
      <c r="D66" s="17">
        <v>10000</v>
      </c>
      <c r="E66" s="20">
        <v>0</v>
      </c>
      <c r="F66" s="21">
        <f t="shared" si="0"/>
        <v>0</v>
      </c>
    </row>
    <row r="67" spans="1:6" ht="140.4">
      <c r="A67" s="15" t="s">
        <v>144</v>
      </c>
      <c r="B67" s="19" t="s">
        <v>145</v>
      </c>
      <c r="C67" s="17">
        <v>7000</v>
      </c>
      <c r="D67" s="17">
        <v>7000</v>
      </c>
      <c r="E67" s="20">
        <v>4000</v>
      </c>
      <c r="F67" s="21">
        <f t="shared" si="0"/>
        <v>57.142857142857139</v>
      </c>
    </row>
    <row r="68" spans="1:6" ht="109.2">
      <c r="A68" s="15" t="s">
        <v>146</v>
      </c>
      <c r="B68" s="19" t="s">
        <v>147</v>
      </c>
      <c r="C68" s="17">
        <v>6000</v>
      </c>
      <c r="D68" s="17">
        <v>6000</v>
      </c>
      <c r="E68" s="20">
        <v>0</v>
      </c>
      <c r="F68" s="21">
        <f t="shared" si="0"/>
        <v>0</v>
      </c>
    </row>
    <row r="69" spans="1:6" ht="124.8">
      <c r="A69" s="15" t="s">
        <v>148</v>
      </c>
      <c r="B69" s="19" t="s">
        <v>149</v>
      </c>
      <c r="C69" s="17">
        <v>2000</v>
      </c>
      <c r="D69" s="17">
        <v>2000</v>
      </c>
      <c r="E69" s="20">
        <v>0</v>
      </c>
      <c r="F69" s="21">
        <f t="shared" si="0"/>
        <v>0</v>
      </c>
    </row>
    <row r="70" spans="1:6" ht="140.4">
      <c r="A70" s="15" t="s">
        <v>150</v>
      </c>
      <c r="B70" s="19" t="s">
        <v>151</v>
      </c>
      <c r="C70" s="17">
        <v>10000</v>
      </c>
      <c r="D70" s="17">
        <v>10000</v>
      </c>
      <c r="E70" s="20">
        <v>0</v>
      </c>
      <c r="F70" s="21">
        <f t="shared" si="0"/>
        <v>0</v>
      </c>
    </row>
    <row r="71" spans="1:6" ht="93.6">
      <c r="A71" s="30" t="s">
        <v>152</v>
      </c>
      <c r="B71" s="31" t="s">
        <v>153</v>
      </c>
      <c r="C71" s="17">
        <v>0</v>
      </c>
      <c r="D71" s="17">
        <v>0</v>
      </c>
      <c r="E71" s="32">
        <v>18500</v>
      </c>
      <c r="F71" s="21">
        <v>0</v>
      </c>
    </row>
    <row r="72" spans="1:6" ht="124.8">
      <c r="A72" s="30" t="s">
        <v>154</v>
      </c>
      <c r="B72" s="31" t="s">
        <v>155</v>
      </c>
      <c r="C72" s="17">
        <v>0</v>
      </c>
      <c r="D72" s="17">
        <v>0</v>
      </c>
      <c r="E72" s="32">
        <v>18500</v>
      </c>
      <c r="F72" s="21">
        <v>0</v>
      </c>
    </row>
    <row r="73" spans="1:6" ht="93.6">
      <c r="A73" s="30" t="s">
        <v>156</v>
      </c>
      <c r="B73" s="31" t="s">
        <v>157</v>
      </c>
      <c r="C73" s="17">
        <v>0</v>
      </c>
      <c r="D73" s="17">
        <v>0</v>
      </c>
      <c r="E73" s="32">
        <v>600</v>
      </c>
      <c r="F73" s="21">
        <v>0</v>
      </c>
    </row>
    <row r="74" spans="1:6" ht="156">
      <c r="A74" s="30" t="s">
        <v>158</v>
      </c>
      <c r="B74" s="31" t="s">
        <v>159</v>
      </c>
      <c r="C74" s="17">
        <v>0</v>
      </c>
      <c r="D74" s="17">
        <v>0</v>
      </c>
      <c r="E74" s="32">
        <v>600</v>
      </c>
      <c r="F74" s="21">
        <v>0</v>
      </c>
    </row>
    <row r="75" spans="1:6" ht="93.6">
      <c r="A75" s="30" t="s">
        <v>160</v>
      </c>
      <c r="B75" s="31" t="s">
        <v>161</v>
      </c>
      <c r="C75" s="17">
        <v>0</v>
      </c>
      <c r="D75" s="17">
        <v>0</v>
      </c>
      <c r="E75" s="32">
        <v>7100</v>
      </c>
      <c r="F75" s="21">
        <v>0</v>
      </c>
    </row>
    <row r="76" spans="1:6" ht="124.8">
      <c r="A76" s="30" t="s">
        <v>162</v>
      </c>
      <c r="B76" s="31" t="s">
        <v>163</v>
      </c>
      <c r="C76" s="17">
        <v>0</v>
      </c>
      <c r="D76" s="17">
        <v>0</v>
      </c>
      <c r="E76" s="32">
        <v>7100</v>
      </c>
      <c r="F76" s="21">
        <v>0</v>
      </c>
    </row>
    <row r="77" spans="1:6" ht="31.2">
      <c r="A77" s="30" t="s">
        <v>164</v>
      </c>
      <c r="B77" s="31" t="s">
        <v>165</v>
      </c>
      <c r="C77" s="17">
        <v>0</v>
      </c>
      <c r="D77" s="17">
        <v>0</v>
      </c>
      <c r="E77" s="32">
        <v>81479.95</v>
      </c>
      <c r="F77" s="21">
        <v>0</v>
      </c>
    </row>
    <row r="78" spans="1:6" ht="93.6">
      <c r="A78" s="30" t="s">
        <v>166</v>
      </c>
      <c r="B78" s="31" t="s">
        <v>167</v>
      </c>
      <c r="C78" s="17">
        <v>0</v>
      </c>
      <c r="D78" s="17">
        <v>0</v>
      </c>
      <c r="E78" s="32">
        <v>81479.95</v>
      </c>
      <c r="F78" s="21">
        <v>0</v>
      </c>
    </row>
    <row r="79" spans="1:6" ht="93.6">
      <c r="A79" s="30" t="s">
        <v>168</v>
      </c>
      <c r="B79" s="31" t="s">
        <v>169</v>
      </c>
      <c r="C79" s="17">
        <v>0</v>
      </c>
      <c r="D79" s="17">
        <v>0</v>
      </c>
      <c r="E79" s="32">
        <v>80910.58</v>
      </c>
      <c r="F79" s="21">
        <v>0</v>
      </c>
    </row>
    <row r="80" spans="1:6" ht="93.6">
      <c r="A80" s="30" t="s">
        <v>170</v>
      </c>
      <c r="B80" s="31" t="s">
        <v>171</v>
      </c>
      <c r="C80" s="17">
        <v>0</v>
      </c>
      <c r="D80" s="17">
        <v>0</v>
      </c>
      <c r="E80" s="32">
        <v>569.37</v>
      </c>
      <c r="F80" s="21">
        <v>0</v>
      </c>
    </row>
    <row r="81" spans="1:6">
      <c r="A81" s="33" t="s">
        <v>172</v>
      </c>
      <c r="B81" s="34" t="s">
        <v>19</v>
      </c>
      <c r="C81" s="35">
        <f>C82</f>
        <v>208706091.31999999</v>
      </c>
      <c r="D81" s="35">
        <f>D82</f>
        <v>230951926.98999998</v>
      </c>
      <c r="E81" s="35">
        <f>E82</f>
        <v>48128495.799999997</v>
      </c>
      <c r="F81" s="24">
        <f t="shared" si="0"/>
        <v>20.839183473054078</v>
      </c>
    </row>
    <row r="82" spans="1:6" ht="31.2">
      <c r="A82" s="33" t="s">
        <v>173</v>
      </c>
      <c r="B82" s="34" t="s">
        <v>174</v>
      </c>
      <c r="C82" s="35">
        <f>C83+C88+C103+C118</f>
        <v>208706091.31999999</v>
      </c>
      <c r="D82" s="35">
        <f>D83+D88+D103+D118</f>
        <v>230951926.98999998</v>
      </c>
      <c r="E82" s="35">
        <f>E83+E88+E103+E118</f>
        <v>48128495.799999997</v>
      </c>
      <c r="F82" s="24">
        <f t="shared" si="0"/>
        <v>20.839183473054078</v>
      </c>
    </row>
    <row r="83" spans="1:6" ht="31.2">
      <c r="A83" s="36" t="s">
        <v>175</v>
      </c>
      <c r="B83" s="34" t="s">
        <v>176</v>
      </c>
      <c r="C83" s="35">
        <f>C84+C86</f>
        <v>42097000</v>
      </c>
      <c r="D83" s="35">
        <f>D84+D86</f>
        <v>42097000</v>
      </c>
      <c r="E83" s="35">
        <f>E84+E86</f>
        <v>14032332</v>
      </c>
      <c r="F83" s="24">
        <v>100</v>
      </c>
    </row>
    <row r="84" spans="1:6" ht="31.2">
      <c r="A84" s="37" t="s">
        <v>177</v>
      </c>
      <c r="B84" s="38" t="s">
        <v>178</v>
      </c>
      <c r="C84" s="39">
        <f>C85</f>
        <v>38061000</v>
      </c>
      <c r="D84" s="39">
        <f>D85</f>
        <v>38061000</v>
      </c>
      <c r="E84" s="39">
        <f>E85</f>
        <v>12687000</v>
      </c>
      <c r="F84" s="21">
        <f t="shared" si="0"/>
        <v>33.333333333333329</v>
      </c>
    </row>
    <row r="85" spans="1:6" ht="31.2">
      <c r="A85" s="37" t="s">
        <v>179</v>
      </c>
      <c r="B85" s="38" t="s">
        <v>18</v>
      </c>
      <c r="C85" s="39">
        <v>38061000</v>
      </c>
      <c r="D85" s="17">
        <v>38061000</v>
      </c>
      <c r="E85" s="17">
        <v>12687000</v>
      </c>
      <c r="F85" s="21">
        <f t="shared" si="0"/>
        <v>33.333333333333329</v>
      </c>
    </row>
    <row r="86" spans="1:6" ht="31.2">
      <c r="A86" s="37" t="s">
        <v>180</v>
      </c>
      <c r="B86" s="38" t="s">
        <v>181</v>
      </c>
      <c r="C86" s="39">
        <f>C87</f>
        <v>4036000</v>
      </c>
      <c r="D86" s="39">
        <f>D87</f>
        <v>4036000</v>
      </c>
      <c r="E86" s="39">
        <f>E87</f>
        <v>1345332</v>
      </c>
      <c r="F86" s="21">
        <v>83.3</v>
      </c>
    </row>
    <row r="87" spans="1:6" ht="46.8">
      <c r="A87" s="37" t="s">
        <v>182</v>
      </c>
      <c r="B87" s="38" t="s">
        <v>17</v>
      </c>
      <c r="C87" s="40">
        <v>4036000</v>
      </c>
      <c r="D87" s="17">
        <v>4036000</v>
      </c>
      <c r="E87" s="17">
        <v>1345332</v>
      </c>
      <c r="F87" s="21">
        <f t="shared" si="0"/>
        <v>33.33330029732408</v>
      </c>
    </row>
    <row r="88" spans="1:6" ht="46.8">
      <c r="A88" s="36" t="s">
        <v>183</v>
      </c>
      <c r="B88" s="41" t="s">
        <v>33</v>
      </c>
      <c r="C88" s="35">
        <f>C89+C91+C93+C97+C102+C95+C99</f>
        <v>16013420.33</v>
      </c>
      <c r="D88" s="35">
        <f>D89+D91+D93+D97+D102+D95+D99</f>
        <v>37510678</v>
      </c>
      <c r="E88" s="35">
        <f>E89+E91+E93+E97+E102+E95+E99</f>
        <v>100000</v>
      </c>
      <c r="F88" s="24">
        <f t="shared" si="0"/>
        <v>0.2665907558375778</v>
      </c>
    </row>
    <row r="89" spans="1:6" ht="46.8">
      <c r="A89" s="26" t="s">
        <v>184</v>
      </c>
      <c r="B89" s="38" t="s">
        <v>34</v>
      </c>
      <c r="C89" s="39">
        <f>C90</f>
        <v>3300000</v>
      </c>
      <c r="D89" s="39">
        <f>D90</f>
        <v>3300000</v>
      </c>
      <c r="E89" s="42">
        <f>E90</f>
        <v>0</v>
      </c>
      <c r="F89" s="21">
        <f t="shared" ref="F89:F121" si="2">E89/D89*100</f>
        <v>0</v>
      </c>
    </row>
    <row r="90" spans="1:6" ht="46.8">
      <c r="A90" s="43" t="s">
        <v>185</v>
      </c>
      <c r="B90" s="38" t="s">
        <v>16</v>
      </c>
      <c r="C90" s="39">
        <v>3300000</v>
      </c>
      <c r="D90" s="17">
        <v>3300000</v>
      </c>
      <c r="E90" s="20">
        <v>0</v>
      </c>
      <c r="F90" s="21">
        <v>0</v>
      </c>
    </row>
    <row r="91" spans="1:6" ht="46.8">
      <c r="A91" s="26" t="s">
        <v>186</v>
      </c>
      <c r="B91" s="38" t="s">
        <v>187</v>
      </c>
      <c r="C91" s="39">
        <f>C92</f>
        <v>3010202</v>
      </c>
      <c r="D91" s="39">
        <f>D92</f>
        <v>3010202</v>
      </c>
      <c r="E91" s="42">
        <f>E92</f>
        <v>0</v>
      </c>
      <c r="F91" s="21">
        <v>0</v>
      </c>
    </row>
    <row r="92" spans="1:6" ht="46.8">
      <c r="A92" s="26" t="s">
        <v>188</v>
      </c>
      <c r="B92" s="38" t="s">
        <v>189</v>
      </c>
      <c r="C92" s="39">
        <v>3010202</v>
      </c>
      <c r="D92" s="17">
        <v>3010202</v>
      </c>
      <c r="E92" s="20">
        <v>0</v>
      </c>
      <c r="F92" s="21">
        <v>0</v>
      </c>
    </row>
    <row r="93" spans="1:6" ht="62.4">
      <c r="A93" s="26" t="s">
        <v>190</v>
      </c>
      <c r="B93" s="27" t="s">
        <v>191</v>
      </c>
      <c r="C93" s="39">
        <f>C94</f>
        <v>529340</v>
      </c>
      <c r="D93" s="39">
        <f>D94</f>
        <v>529339</v>
      </c>
      <c r="E93" s="42">
        <f>E94</f>
        <v>0</v>
      </c>
      <c r="F93" s="21">
        <f t="shared" si="2"/>
        <v>0</v>
      </c>
    </row>
    <row r="94" spans="1:6" ht="62.4">
      <c r="A94" s="43" t="s">
        <v>192</v>
      </c>
      <c r="B94" s="27" t="s">
        <v>15</v>
      </c>
      <c r="C94" s="39">
        <v>529340</v>
      </c>
      <c r="D94" s="44">
        <v>529339</v>
      </c>
      <c r="E94" s="42">
        <v>0</v>
      </c>
      <c r="F94" s="21">
        <f t="shared" si="2"/>
        <v>0</v>
      </c>
    </row>
    <row r="95" spans="1:6" ht="31.2">
      <c r="A95" s="37" t="s">
        <v>193</v>
      </c>
      <c r="B95" s="27" t="s">
        <v>194</v>
      </c>
      <c r="C95" s="39">
        <f>C96</f>
        <v>814474</v>
      </c>
      <c r="D95" s="39">
        <f>D96</f>
        <v>814474</v>
      </c>
      <c r="E95" s="42">
        <f>E96</f>
        <v>0</v>
      </c>
      <c r="F95" s="21">
        <f t="shared" si="2"/>
        <v>0</v>
      </c>
    </row>
    <row r="96" spans="1:6" ht="46.8">
      <c r="A96" s="37" t="s">
        <v>195</v>
      </c>
      <c r="B96" s="27" t="s">
        <v>196</v>
      </c>
      <c r="C96" s="39">
        <v>814474</v>
      </c>
      <c r="D96" s="44">
        <v>814474</v>
      </c>
      <c r="E96" s="42">
        <f>E97</f>
        <v>0</v>
      </c>
      <c r="F96" s="21">
        <f t="shared" si="2"/>
        <v>0</v>
      </c>
    </row>
    <row r="97" spans="1:6" ht="31.2">
      <c r="A97" s="37" t="s">
        <v>197</v>
      </c>
      <c r="B97" s="38" t="s">
        <v>198</v>
      </c>
      <c r="C97" s="39">
        <f>C98</f>
        <v>684270</v>
      </c>
      <c r="D97" s="39">
        <f>D98</f>
        <v>684270</v>
      </c>
      <c r="E97" s="42">
        <f>E98</f>
        <v>0</v>
      </c>
      <c r="F97" s="21">
        <f t="shared" si="2"/>
        <v>0</v>
      </c>
    </row>
    <row r="98" spans="1:6" ht="46.8">
      <c r="A98" s="37" t="s">
        <v>199</v>
      </c>
      <c r="B98" s="38" t="s">
        <v>14</v>
      </c>
      <c r="C98" s="39">
        <v>684270</v>
      </c>
      <c r="D98" s="44">
        <v>684270</v>
      </c>
      <c r="E98" s="42">
        <v>0</v>
      </c>
      <c r="F98" s="21">
        <f t="shared" si="2"/>
        <v>0</v>
      </c>
    </row>
    <row r="99" spans="1:6">
      <c r="A99" s="15" t="s">
        <v>200</v>
      </c>
      <c r="B99" s="38" t="s">
        <v>201</v>
      </c>
      <c r="C99" s="39">
        <v>0</v>
      </c>
      <c r="D99" s="44">
        <f>D100</f>
        <v>274592</v>
      </c>
      <c r="E99" s="42">
        <f>E100</f>
        <v>100000</v>
      </c>
      <c r="F99" s="21">
        <v>0</v>
      </c>
    </row>
    <row r="100" spans="1:6" ht="31.2">
      <c r="A100" s="15" t="s">
        <v>202</v>
      </c>
      <c r="B100" s="38" t="s">
        <v>203</v>
      </c>
      <c r="C100" s="39">
        <v>0</v>
      </c>
      <c r="D100" s="44">
        <v>274592</v>
      </c>
      <c r="E100" s="42">
        <v>100000</v>
      </c>
      <c r="F100" s="21">
        <v>0</v>
      </c>
    </row>
    <row r="101" spans="1:6">
      <c r="A101" s="26" t="s">
        <v>204</v>
      </c>
      <c r="B101" s="27" t="s">
        <v>13</v>
      </c>
      <c r="C101" s="39">
        <f>C102</f>
        <v>7675134.3300000001</v>
      </c>
      <c r="D101" s="39">
        <f>D102</f>
        <v>28897801</v>
      </c>
      <c r="E101" s="39">
        <f>E102</f>
        <v>0</v>
      </c>
      <c r="F101" s="21">
        <f t="shared" si="2"/>
        <v>0</v>
      </c>
    </row>
    <row r="102" spans="1:6">
      <c r="A102" s="43" t="s">
        <v>205</v>
      </c>
      <c r="B102" s="27" t="s">
        <v>12</v>
      </c>
      <c r="C102" s="39">
        <f>5691166.2+797162.13+1186806</f>
        <v>7675134.3300000001</v>
      </c>
      <c r="D102" s="44">
        <v>28897801</v>
      </c>
      <c r="E102" s="44">
        <v>0</v>
      </c>
      <c r="F102" s="21">
        <f t="shared" si="2"/>
        <v>0</v>
      </c>
    </row>
    <row r="103" spans="1:6" ht="31.2">
      <c r="A103" s="8" t="s">
        <v>206</v>
      </c>
      <c r="B103" s="9" t="s">
        <v>207</v>
      </c>
      <c r="C103" s="35">
        <f>C104+C106+C108+C110+C112+C114</f>
        <v>144716670.98999998</v>
      </c>
      <c r="D103" s="35">
        <f>D104+D106+D108+D110+D112+D114+D116</f>
        <v>144965248.98999998</v>
      </c>
      <c r="E103" s="35">
        <f>E104+E106+E108+E110+E112+E114</f>
        <v>30457163.800000001</v>
      </c>
      <c r="F103" s="24">
        <f t="shared" si="2"/>
        <v>21.009975847453621</v>
      </c>
    </row>
    <row r="104" spans="1:6" ht="46.8">
      <c r="A104" s="15" t="s">
        <v>208</v>
      </c>
      <c r="B104" s="27" t="s">
        <v>209</v>
      </c>
      <c r="C104" s="39">
        <f>C105</f>
        <v>606592</v>
      </c>
      <c r="D104" s="39">
        <f>D105</f>
        <v>606592</v>
      </c>
      <c r="E104" s="39">
        <f>E105</f>
        <v>151648</v>
      </c>
      <c r="F104" s="21">
        <f t="shared" si="2"/>
        <v>25</v>
      </c>
    </row>
    <row r="105" spans="1:6" ht="46.8">
      <c r="A105" s="43" t="s">
        <v>210</v>
      </c>
      <c r="B105" s="27" t="s">
        <v>6</v>
      </c>
      <c r="C105" s="39">
        <v>606592</v>
      </c>
      <c r="D105" s="44">
        <v>606592</v>
      </c>
      <c r="E105" s="44">
        <v>151648</v>
      </c>
      <c r="F105" s="21">
        <f t="shared" si="2"/>
        <v>25</v>
      </c>
    </row>
    <row r="106" spans="1:6" ht="46.8">
      <c r="A106" s="43" t="s">
        <v>211</v>
      </c>
      <c r="B106" s="27" t="s">
        <v>3</v>
      </c>
      <c r="C106" s="39">
        <f>C107</f>
        <v>227586.79</v>
      </c>
      <c r="D106" s="39">
        <f>D107</f>
        <v>227586.79</v>
      </c>
      <c r="E106" s="39">
        <f>E107</f>
        <v>0</v>
      </c>
      <c r="F106" s="21">
        <f t="shared" si="2"/>
        <v>0</v>
      </c>
    </row>
    <row r="107" spans="1:6" ht="62.4">
      <c r="A107" s="43" t="s">
        <v>212</v>
      </c>
      <c r="B107" s="27" t="s">
        <v>2</v>
      </c>
      <c r="C107" s="39">
        <v>227586.79</v>
      </c>
      <c r="D107" s="39">
        <v>227586.79</v>
      </c>
      <c r="E107" s="44">
        <v>0</v>
      </c>
      <c r="F107" s="21">
        <f t="shared" si="2"/>
        <v>0</v>
      </c>
    </row>
    <row r="108" spans="1:6" ht="46.8">
      <c r="A108" s="15" t="s">
        <v>213</v>
      </c>
      <c r="B108" s="27" t="s">
        <v>11</v>
      </c>
      <c r="C108" s="39">
        <f>C109</f>
        <v>139173835.19999999</v>
      </c>
      <c r="D108" s="39">
        <f>D109</f>
        <v>139173835.19999999</v>
      </c>
      <c r="E108" s="39">
        <f>E109</f>
        <v>30088781.600000001</v>
      </c>
      <c r="F108" s="21">
        <f t="shared" si="2"/>
        <v>21.619567756224342</v>
      </c>
    </row>
    <row r="109" spans="1:6" ht="46.8">
      <c r="A109" s="43" t="s">
        <v>214</v>
      </c>
      <c r="B109" s="27" t="s">
        <v>10</v>
      </c>
      <c r="C109" s="39">
        <v>139173835.19999999</v>
      </c>
      <c r="D109" s="39">
        <v>139173835.19999999</v>
      </c>
      <c r="E109" s="44">
        <v>30088781.600000001</v>
      </c>
      <c r="F109" s="21">
        <f t="shared" si="2"/>
        <v>21.619567756224342</v>
      </c>
    </row>
    <row r="110" spans="1:6" ht="93.6">
      <c r="A110" s="43" t="s">
        <v>215</v>
      </c>
      <c r="B110" s="27" t="s">
        <v>9</v>
      </c>
      <c r="C110" s="39">
        <f>C111</f>
        <v>1691229</v>
      </c>
      <c r="D110" s="39">
        <f>D111</f>
        <v>1691229</v>
      </c>
      <c r="E110" s="39">
        <f>E111</f>
        <v>216734.2</v>
      </c>
      <c r="F110" s="21">
        <f t="shared" si="2"/>
        <v>12.815189427333614</v>
      </c>
    </row>
    <row r="111" spans="1:6" ht="93.6">
      <c r="A111" s="43" t="s">
        <v>216</v>
      </c>
      <c r="B111" s="27" t="s">
        <v>217</v>
      </c>
      <c r="C111" s="39">
        <v>1691229</v>
      </c>
      <c r="D111" s="39">
        <v>1691229</v>
      </c>
      <c r="E111" s="44">
        <v>216734.2</v>
      </c>
      <c r="F111" s="21">
        <f t="shared" si="2"/>
        <v>12.815189427333614</v>
      </c>
    </row>
    <row r="112" spans="1:6" ht="78">
      <c r="A112" s="43" t="s">
        <v>218</v>
      </c>
      <c r="B112" s="27" t="s">
        <v>8</v>
      </c>
      <c r="C112" s="39">
        <f>C113</f>
        <v>3010788</v>
      </c>
      <c r="D112" s="39">
        <f>D113</f>
        <v>3010788</v>
      </c>
      <c r="E112" s="39">
        <f>E113</f>
        <v>0</v>
      </c>
      <c r="F112" s="21">
        <f t="shared" si="2"/>
        <v>0</v>
      </c>
    </row>
    <row r="113" spans="1:6" ht="78">
      <c r="A113" s="43" t="s">
        <v>219</v>
      </c>
      <c r="B113" s="27" t="s">
        <v>7</v>
      </c>
      <c r="C113" s="39">
        <v>3010788</v>
      </c>
      <c r="D113" s="39">
        <v>3010788</v>
      </c>
      <c r="E113" s="44">
        <v>0</v>
      </c>
      <c r="F113" s="21">
        <f t="shared" si="2"/>
        <v>0</v>
      </c>
    </row>
    <row r="114" spans="1:6" ht="62.4">
      <c r="A114" s="43" t="s">
        <v>220</v>
      </c>
      <c r="B114" s="27" t="s">
        <v>5</v>
      </c>
      <c r="C114" s="39">
        <f>C115</f>
        <v>6640</v>
      </c>
      <c r="D114" s="39">
        <f>D115</f>
        <v>6640</v>
      </c>
      <c r="E114" s="39">
        <f>E115</f>
        <v>0</v>
      </c>
      <c r="F114" s="21">
        <f t="shared" si="2"/>
        <v>0</v>
      </c>
    </row>
    <row r="115" spans="1:6" ht="78">
      <c r="A115" s="43" t="s">
        <v>221</v>
      </c>
      <c r="B115" s="27" t="s">
        <v>4</v>
      </c>
      <c r="C115" s="39">
        <v>6640</v>
      </c>
      <c r="D115" s="39">
        <v>6640</v>
      </c>
      <c r="E115" s="44">
        <v>0</v>
      </c>
      <c r="F115" s="21">
        <f t="shared" si="2"/>
        <v>0</v>
      </c>
    </row>
    <row r="116" spans="1:6" ht="31.2">
      <c r="A116" s="30" t="s">
        <v>222</v>
      </c>
      <c r="B116" s="45" t="s">
        <v>223</v>
      </c>
      <c r="C116" s="39">
        <v>0</v>
      </c>
      <c r="D116" s="46">
        <v>248578</v>
      </c>
      <c r="E116" s="44">
        <v>0</v>
      </c>
      <c r="F116" s="21">
        <v>0</v>
      </c>
    </row>
    <row r="117" spans="1:6" ht="46.8">
      <c r="A117" s="30" t="s">
        <v>224</v>
      </c>
      <c r="B117" s="45" t="s">
        <v>225</v>
      </c>
      <c r="C117" s="39">
        <v>0</v>
      </c>
      <c r="D117" s="46">
        <v>248578</v>
      </c>
      <c r="E117" s="44">
        <v>0</v>
      </c>
      <c r="F117" s="21">
        <v>0</v>
      </c>
    </row>
    <row r="118" spans="1:6">
      <c r="A118" s="28" t="s">
        <v>226</v>
      </c>
      <c r="B118" s="22" t="s">
        <v>227</v>
      </c>
      <c r="C118" s="35">
        <f t="shared" ref="C118:E119" si="3">C119</f>
        <v>5879000</v>
      </c>
      <c r="D118" s="35">
        <f t="shared" si="3"/>
        <v>6379000</v>
      </c>
      <c r="E118" s="35">
        <f t="shared" si="3"/>
        <v>3539000</v>
      </c>
      <c r="F118" s="24">
        <f t="shared" si="2"/>
        <v>55.478915190468726</v>
      </c>
    </row>
    <row r="119" spans="1:6" ht="78">
      <c r="A119" s="26" t="s">
        <v>228</v>
      </c>
      <c r="B119" s="19" t="s">
        <v>229</v>
      </c>
      <c r="C119" s="39">
        <f t="shared" si="3"/>
        <v>5879000</v>
      </c>
      <c r="D119" s="39">
        <f t="shared" si="3"/>
        <v>6379000</v>
      </c>
      <c r="E119" s="39">
        <f t="shared" si="3"/>
        <v>3539000</v>
      </c>
      <c r="F119" s="21">
        <f t="shared" si="2"/>
        <v>55.478915190468726</v>
      </c>
    </row>
    <row r="120" spans="1:6" ht="78">
      <c r="A120" s="26" t="s">
        <v>230</v>
      </c>
      <c r="B120" s="19" t="s">
        <v>1</v>
      </c>
      <c r="C120" s="39">
        <v>5879000</v>
      </c>
      <c r="D120" s="44">
        <v>6379000</v>
      </c>
      <c r="E120" s="44">
        <v>3539000</v>
      </c>
      <c r="F120" s="21">
        <f t="shared" si="2"/>
        <v>55.478915190468726</v>
      </c>
    </row>
    <row r="121" spans="1:6">
      <c r="A121" s="49" t="s">
        <v>231</v>
      </c>
      <c r="B121" s="49"/>
      <c r="C121" s="35">
        <f>C8+C81</f>
        <v>300498091.31999999</v>
      </c>
      <c r="D121" s="35">
        <f>D8+D81</f>
        <v>324023926.99000001</v>
      </c>
      <c r="E121" s="35">
        <f>E8+E81</f>
        <v>66237287.839999996</v>
      </c>
      <c r="F121" s="24">
        <f t="shared" si="2"/>
        <v>20.442097734975047</v>
      </c>
    </row>
    <row r="122" spans="1:6">
      <c r="A122" s="1"/>
      <c r="B122" s="1"/>
      <c r="C122" s="1"/>
      <c r="D122" s="1"/>
      <c r="E122" s="1"/>
      <c r="F122" s="1"/>
    </row>
    <row r="123" spans="1:6">
      <c r="A123" s="50"/>
      <c r="B123" s="51"/>
      <c r="C123" s="51"/>
      <c r="D123" s="4"/>
      <c r="E123" s="4"/>
      <c r="F123" s="1"/>
    </row>
  </sheetData>
  <mergeCells count="5">
    <mergeCell ref="A121:B121"/>
    <mergeCell ref="A123:C123"/>
    <mergeCell ref="A1:E1"/>
    <mergeCell ref="A2:E2"/>
    <mergeCell ref="A3:E3"/>
  </mergeCells>
  <phoneticPr fontId="3" type="noConversion"/>
  <pageMargins left="0.39374999999999999" right="0.39374999999999999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8424EB1-06A1-47FB-B064-A748828986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</dc:creator>
  <cp:lastModifiedBy>Zam</cp:lastModifiedBy>
  <cp:lastPrinted>2020-05-11T15:56:51Z</cp:lastPrinted>
  <dcterms:created xsi:type="dcterms:W3CDTF">2019-10-10T11:22:37Z</dcterms:created>
  <dcterms:modified xsi:type="dcterms:W3CDTF">2020-04-30T08:21:26Z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10.04.2018 12_58_57)(10).xlsx</vt:lpwstr>
  </property>
  <property fmtid="{D5CDD505-2E9C-101B-9397-08002B2CF9AE}" pid="3" name="Название отчета">
    <vt:lpwstr>Вариант (новый от 10.04.2018 12_58_57)(10).xlsx</vt:lpwstr>
  </property>
  <property fmtid="{D5CDD505-2E9C-101B-9397-08002B2CF9AE}" pid="4" name="Версия клиента">
    <vt:lpwstr>19.2.17.9050</vt:lpwstr>
  </property>
  <property fmtid="{D5CDD505-2E9C-101B-9397-08002B2CF9AE}" pid="5" name="Версия базы">
    <vt:lpwstr>19.2.2583.394453556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us_27010_1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