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95" yWindow="-105" windowWidth="18090" windowHeight="11700" tabRatio="761" activeTab="2"/>
  </bookViews>
  <sheets>
    <sheet name="Приложение 1" sheetId="7" r:id="rId1"/>
    <sheet name="Приложение 2" sheetId="5" r:id="rId2"/>
    <sheet name="Приложение 3" sheetId="6" r:id="rId3"/>
    <sheet name="Приложение 1.1" sheetId="9" r:id="rId4"/>
    <sheet name="Приложение 2.1" sheetId="10" r:id="rId5"/>
    <sheet name="Приложение 3.1" sheetId="11" r:id="rId6"/>
  </sheets>
  <definedNames>
    <definedName name="_GoBack" localSheetId="0">'Приложение 1'!#REF!</definedName>
    <definedName name="_GoBack" localSheetId="3">'Приложение 1.1'!#REF!</definedName>
    <definedName name="_xlnm._FilterDatabase" localSheetId="3" hidden="1">'Приложение 1.1'!$A$10:$V$19</definedName>
    <definedName name="_xlnm._FilterDatabase" localSheetId="1" hidden="1">'Приложение 2'!$A$13:$AB$18</definedName>
    <definedName name="_xlnm._FilterDatabase" localSheetId="4" hidden="1">'Приложение 2.1'!$A$12:$CD$20</definedName>
    <definedName name="_xlnm._FilterDatabase" localSheetId="2" hidden="1">'Приложение 3'!$A$8:$Q$11</definedName>
    <definedName name="_xlnm.Print_Area" localSheetId="0">'Приложение 1'!$A$3:$U$15</definedName>
    <definedName name="_xlnm.Print_Area" localSheetId="3">'Приложение 1.1'!$A$1:$S$19</definedName>
    <definedName name="_xlnm.Print_Area" localSheetId="1">'Приложение 2'!$A$3:$V$18</definedName>
    <definedName name="_xlnm.Print_Area" localSheetId="4">'Приложение 2.1'!$A$1:$AL$20</definedName>
    <definedName name="_xlnm.Print_Area" localSheetId="2">'Приложение 3'!$A$1:$N$11</definedName>
    <definedName name="_xlnm.Print_Area" localSheetId="5">'Приложение 3.1'!$A$1:$F$13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25725"/>
</workbook>
</file>

<file path=xl/calcChain.xml><?xml version="1.0" encoding="utf-8"?>
<calcChain xmlns="http://schemas.openxmlformats.org/spreadsheetml/2006/main">
  <c r="L17" i="9"/>
  <c r="P17" s="1"/>
  <c r="L18"/>
  <c r="P18" s="1"/>
  <c r="AN18" i="10" l="1"/>
  <c r="AO18"/>
  <c r="AP18"/>
  <c r="AQ18"/>
  <c r="AR18"/>
  <c r="AS18"/>
  <c r="AT18"/>
  <c r="AU18"/>
  <c r="AV18"/>
  <c r="BT18" s="1"/>
  <c r="AW18"/>
  <c r="AX18"/>
  <c r="BV18" s="1"/>
  <c r="AY18"/>
  <c r="BG18"/>
  <c r="BK18"/>
  <c r="BL18"/>
  <c r="BM18"/>
  <c r="BN18"/>
  <c r="BO18"/>
  <c r="BP18"/>
  <c r="BQ18"/>
  <c r="BR18"/>
  <c r="BU18"/>
  <c r="CB18"/>
  <c r="AN19"/>
  <c r="BL19" s="1"/>
  <c r="AO19"/>
  <c r="AP19"/>
  <c r="BN19" s="1"/>
  <c r="AQ19"/>
  <c r="BO19" s="1"/>
  <c r="AR19"/>
  <c r="BP19" s="1"/>
  <c r="AS19"/>
  <c r="BQ19" s="1"/>
  <c r="AT19"/>
  <c r="BR19" s="1"/>
  <c r="AV19"/>
  <c r="BT19" s="1"/>
  <c r="AW19"/>
  <c r="AX19"/>
  <c r="BV19" s="1"/>
  <c r="AY19"/>
  <c r="BG19"/>
  <c r="BK19"/>
  <c r="BM19"/>
  <c r="BU19"/>
  <c r="CB19"/>
  <c r="BG20"/>
  <c r="BK20"/>
  <c r="CB20"/>
  <c r="BW19" l="1"/>
  <c r="BW18"/>
  <c r="BS18"/>
  <c r="BG14" l="1"/>
  <c r="BG15"/>
  <c r="BG16"/>
  <c r="AN14"/>
  <c r="BL14" s="1"/>
  <c r="AO14"/>
  <c r="BM14" s="1"/>
  <c r="AP14"/>
  <c r="BN14" s="1"/>
  <c r="AQ14"/>
  <c r="BO14" s="1"/>
  <c r="AR14"/>
  <c r="BP14" s="1"/>
  <c r="AS14"/>
  <c r="BQ14" s="1"/>
  <c r="AT14"/>
  <c r="BR14" s="1"/>
  <c r="AU14"/>
  <c r="AV14"/>
  <c r="BT14" s="1"/>
  <c r="AW14"/>
  <c r="BU14" s="1"/>
  <c r="AX14"/>
  <c r="BV14" s="1"/>
  <c r="AY14"/>
  <c r="BW14" s="1"/>
  <c r="AN15"/>
  <c r="BL15" s="1"/>
  <c r="AO15"/>
  <c r="BM15" s="1"/>
  <c r="AP15"/>
  <c r="BN15" s="1"/>
  <c r="AQ15"/>
  <c r="BO15" s="1"/>
  <c r="AR15"/>
  <c r="BP15" s="1"/>
  <c r="AS15"/>
  <c r="BQ15" s="1"/>
  <c r="AT15"/>
  <c r="BR15" s="1"/>
  <c r="AU15"/>
  <c r="BS15" s="1"/>
  <c r="AV15"/>
  <c r="BT15" s="1"/>
  <c r="AW15"/>
  <c r="BU15" s="1"/>
  <c r="AX15"/>
  <c r="BV15" s="1"/>
  <c r="AY15"/>
  <c r="BW15" s="1"/>
  <c r="BS14" l="1"/>
  <c r="E10" i="11" l="1"/>
  <c r="E12"/>
  <c r="X19" i="10" l="1"/>
  <c r="AU19" s="1"/>
  <c r="BS19" s="1"/>
  <c r="G18" l="1"/>
  <c r="AK19"/>
  <c r="AJ19"/>
  <c r="BZ18" l="1"/>
  <c r="BY18"/>
  <c r="CA18"/>
  <c r="CC18" s="1"/>
  <c r="G19"/>
  <c r="CA19" s="1"/>
  <c r="CC19" s="1"/>
  <c r="BZ19" l="1"/>
  <c r="BY19"/>
  <c r="C16" l="1"/>
  <c r="C20"/>
  <c r="CA14" l="1"/>
  <c r="CB14"/>
  <c r="CB15"/>
  <c r="CB16"/>
  <c r="CC14" l="1"/>
  <c r="BZ14" l="1"/>
  <c r="BY14"/>
  <c r="Y15" i="5" l="1"/>
  <c r="Y17"/>
  <c r="Y18"/>
  <c r="X15"/>
  <c r="X16"/>
  <c r="X17"/>
  <c r="X18"/>
  <c r="V12" i="7"/>
  <c r="Z18" i="5" l="1"/>
  <c r="Z15"/>
  <c r="Z17"/>
  <c r="J19" i="9" l="1"/>
  <c r="K19"/>
  <c r="D13" i="11" s="1"/>
  <c r="M19" i="9"/>
  <c r="N19"/>
  <c r="O19"/>
  <c r="Q19"/>
  <c r="R19"/>
  <c r="I19"/>
  <c r="C13" i="11" s="1"/>
  <c r="I20" i="10"/>
  <c r="J20"/>
  <c r="K20"/>
  <c r="L20"/>
  <c r="M20"/>
  <c r="N20"/>
  <c r="O20"/>
  <c r="P20"/>
  <c r="Q20"/>
  <c r="R20"/>
  <c r="S20"/>
  <c r="T20"/>
  <c r="U20"/>
  <c r="W20"/>
  <c r="Y20"/>
  <c r="Z20"/>
  <c r="AA20"/>
  <c r="AB20"/>
  <c r="AC20"/>
  <c r="AD20"/>
  <c r="AE20"/>
  <c r="AF20"/>
  <c r="AG20"/>
  <c r="AH20"/>
  <c r="AI20"/>
  <c r="AL20"/>
  <c r="G20"/>
  <c r="H19"/>
  <c r="H18"/>
  <c r="AY20" l="1"/>
  <c r="BW20" s="1"/>
  <c r="AN20"/>
  <c r="BL20" s="1"/>
  <c r="AX20"/>
  <c r="BV20" s="1"/>
  <c r="AW20"/>
  <c r="BU20" s="1"/>
  <c r="AV20"/>
  <c r="BT20" s="1"/>
  <c r="CA20"/>
  <c r="CC20" s="1"/>
  <c r="AT20"/>
  <c r="BR20" s="1"/>
  <c r="AS20"/>
  <c r="BQ20" s="1"/>
  <c r="AR20"/>
  <c r="BP20" s="1"/>
  <c r="AQ20"/>
  <c r="BO20" s="1"/>
  <c r="AP20"/>
  <c r="BN20" s="1"/>
  <c r="AO20"/>
  <c r="BM20" s="1"/>
  <c r="D12" i="11"/>
  <c r="H20" i="10"/>
  <c r="AK20"/>
  <c r="BZ20" s="1"/>
  <c r="AJ20"/>
  <c r="BY20" s="1"/>
  <c r="X20"/>
  <c r="AU20" s="1"/>
  <c r="BS20" s="1"/>
  <c r="P19" i="9"/>
  <c r="L19"/>
  <c r="F13" i="11" s="1"/>
  <c r="J14" i="9"/>
  <c r="K14"/>
  <c r="D11" i="11" s="1"/>
  <c r="M14" i="9"/>
  <c r="N14"/>
  <c r="O14"/>
  <c r="Q14"/>
  <c r="R14"/>
  <c r="I14"/>
  <c r="C11" i="11" s="1"/>
  <c r="I16" i="10"/>
  <c r="AN16" s="1"/>
  <c r="BL16" s="1"/>
  <c r="J16"/>
  <c r="K16"/>
  <c r="L16"/>
  <c r="M16"/>
  <c r="N16"/>
  <c r="O16"/>
  <c r="P16"/>
  <c r="Q16"/>
  <c r="R16"/>
  <c r="S16"/>
  <c r="T16"/>
  <c r="U16"/>
  <c r="W16"/>
  <c r="Y16"/>
  <c r="Z16"/>
  <c r="AA16"/>
  <c r="AB16"/>
  <c r="AC16"/>
  <c r="AD16"/>
  <c r="AE16"/>
  <c r="AF16"/>
  <c r="AG16"/>
  <c r="AH16"/>
  <c r="AI16"/>
  <c r="AY16" s="1"/>
  <c r="BW16" s="1"/>
  <c r="AL16"/>
  <c r="AK16"/>
  <c r="AJ16"/>
  <c r="H15"/>
  <c r="G15" s="1"/>
  <c r="AX16" l="1"/>
  <c r="BV16" s="1"/>
  <c r="AW16"/>
  <c r="BU16" s="1"/>
  <c r="AV16"/>
  <c r="BT16" s="1"/>
  <c r="AT16"/>
  <c r="BR16" s="1"/>
  <c r="AS16"/>
  <c r="BQ16" s="1"/>
  <c r="AR16"/>
  <c r="BP16" s="1"/>
  <c r="AQ16"/>
  <c r="BO16" s="1"/>
  <c r="AP16"/>
  <c r="BN16" s="1"/>
  <c r="AO16"/>
  <c r="BM16" s="1"/>
  <c r="BZ15"/>
  <c r="CA15"/>
  <c r="CC15" s="1"/>
  <c r="C10" i="11"/>
  <c r="G16" i="10"/>
  <c r="BY15"/>
  <c r="H16"/>
  <c r="D10" i="11"/>
  <c r="X16" i="10"/>
  <c r="AU16" s="1"/>
  <c r="BS16" s="1"/>
  <c r="BY16" l="1"/>
  <c r="CA16"/>
  <c r="CC16" s="1"/>
  <c r="BZ16"/>
  <c r="L13" i="9"/>
  <c r="P13" l="1"/>
  <c r="P14" s="1"/>
  <c r="L14"/>
  <c r="F11" i="11" s="1"/>
  <c r="C12" l="1"/>
  <c r="F12" l="1"/>
  <c r="I11" i="6" l="1"/>
  <c r="F16" i="5" l="1"/>
  <c r="G16"/>
  <c r="H16"/>
  <c r="I16"/>
  <c r="J16"/>
  <c r="K16"/>
  <c r="M16"/>
  <c r="N16"/>
  <c r="O16"/>
  <c r="P16"/>
  <c r="Q16"/>
  <c r="R16"/>
  <c r="S16"/>
  <c r="T16"/>
  <c r="U16"/>
  <c r="V16"/>
  <c r="J15" i="7" l="1"/>
  <c r="C11" i="6" s="1"/>
  <c r="K15" i="7"/>
  <c r="L15"/>
  <c r="M15"/>
  <c r="D11" i="6" s="1"/>
  <c r="O15" i="7"/>
  <c r="P15"/>
  <c r="Q15"/>
  <c r="E18" i="5" l="1"/>
  <c r="L16"/>
  <c r="Y16" s="1"/>
  <c r="Z16" s="1"/>
  <c r="E17"/>
  <c r="N14" i="7" l="1"/>
  <c r="R14" s="1"/>
  <c r="E16" i="5"/>
  <c r="N13" i="7"/>
  <c r="S14" l="1"/>
  <c r="V14" s="1"/>
  <c r="R13"/>
  <c r="R15" s="1"/>
  <c r="N15"/>
  <c r="S13"/>
  <c r="V13" s="1"/>
  <c r="M11" i="6" l="1"/>
  <c r="N11" s="1"/>
  <c r="S15" i="7"/>
  <c r="V15" s="1"/>
  <c r="F10" i="11" l="1"/>
  <c r="Q10" i="6" l="1"/>
</calcChain>
</file>

<file path=xl/sharedStrings.xml><?xml version="1.0" encoding="utf-8"?>
<sst xmlns="http://schemas.openxmlformats.org/spreadsheetml/2006/main" count="390" uniqueCount="162">
  <si>
    <t>1970</t>
  </si>
  <si>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</si>
  <si>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</si>
  <si>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</si>
  <si>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</si>
  <si>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</si>
  <si>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</si>
  <si>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</si>
  <si>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</si>
  <si>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</si>
  <si>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</si>
  <si>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</si>
  <si>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</si>
  <si>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</si>
  <si>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</si>
  <si>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</si>
  <si>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</si>
  <si>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</si>
  <si>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</si>
  <si>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</si>
  <si>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</si>
  <si>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</si>
  <si>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</si>
  <si>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</si>
  <si>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</si>
  <si>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</si>
  <si>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</si>
  <si>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</si>
  <si>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</si>
  <si>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</si>
  <si>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</si>
  <si>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</si>
  <si>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</si>
  <si>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</si>
  <si>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</si>
  <si>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</si>
  <si>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</si>
  <si>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</si>
  <si>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</si>
  <si>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</si>
  <si>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</si>
  <si>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</si>
  <si>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</si>
  <si>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</si>
  <si>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</si>
  <si>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</si>
  <si>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</si>
  <si>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</si>
  <si>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</si>
  <si>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пгт Дубровка, ул. Ленина, д.65</t>
  </si>
  <si>
    <t>пгт Дубровка, ул. Ленина, д.69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</si>
  <si>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</si>
  <si>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</si>
  <si>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</si>
  <si>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</si>
  <si>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</si>
  <si>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</si>
  <si>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</si>
  <si>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</si>
  <si>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</si>
  <si>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</si>
  <si>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</si>
  <si>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</si>
  <si>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</si>
  <si>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</si>
  <si>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</si>
  <si>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</si>
  <si>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Муниципальное образование "Дубровское городское поселение" Дубровского муниципального района</t>
  </si>
  <si>
    <t>Итого по муниципальному образованию "Дубровское городское поселение" Дубровского муниципального района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</si>
  <si>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</si>
  <si>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</si>
  <si>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</si>
  <si>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</si>
  <si>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</si>
  <si>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</si>
  <si>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</si>
  <si>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</si>
  <si>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</si>
  <si>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</si>
  <si>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</si>
  <si>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</si>
  <si>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</si>
  <si>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</si>
  <si>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</si>
  <si>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</si>
  <si>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</si>
  <si>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1966</t>
  </si>
  <si>
    <t>1965</t>
  </si>
  <si>
    <t>пгт. Дубровка, ул. Ленина, д. 67</t>
  </si>
  <si>
    <t>пгт. Дубровка, мкр. 1-й, д. 28</t>
  </si>
  <si>
    <t>пгт. Дубровка, ул. Ленина, д. 71</t>
  </si>
  <si>
    <t>СК</t>
  </si>
  <si>
    <t>2017 год</t>
  </si>
  <si>
    <t>2019 год</t>
  </si>
  <si>
    <t>№ п/п</t>
  </si>
  <si>
    <t>Всего:</t>
  </si>
  <si>
    <t>2017 г.</t>
  </si>
  <si>
    <t>2018 год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</si>
  <si>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</si>
  <si>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</si>
  <si>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</si>
  <si>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</si>
  <si>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</si>
  <si>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</si>
  <si>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</si>
  <si>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</si>
  <si>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</si>
  <si>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</si>
  <si>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</si>
  <si>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</si>
  <si>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</si>
  <si>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</si>
  <si>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</si>
  <si>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</si>
  <si>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</si>
  <si>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</si>
  <si>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</si>
  <si>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</si>
  <si>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</si>
  <si>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</si>
  <si>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</si>
  <si>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</si>
  <si>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</si>
  <si>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</si>
  <si>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</si>
  <si>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</si>
  <si>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</si>
  <si>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</si>
  <si>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</si>
  <si>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</si>
  <si>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</si>
  <si>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</si>
  <si>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</si>
  <si>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</si>
  <si>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</si>
  <si>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</si>
  <si>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2019 г.</t>
  </si>
  <si>
    <t>2018 г.</t>
  </si>
  <si>
    <t>Сравнение предельной и удельной стоимостей</t>
  </si>
  <si>
    <t>Тип кровли (ПК - плоская; СК - скатная)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</si>
  <si>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</si>
  <si>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</si>
  <si>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</si>
  <si>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</si>
  <si>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</si>
  <si>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</si>
  <si>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</si>
  <si>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</si>
  <si>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</si>
  <si>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</si>
  <si>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</si>
  <si>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</si>
  <si>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2017 года), с указанием видов и стоимости услуг и (или) работ по капитальному ремонту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</si>
  <si>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</si>
  <si>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2018-2019 годов)</t>
  </si>
  <si>
    <t xml:space="preserve">Перечень многоквартирных домов Брянской области, включенных в краткосрочный план (этап 2018-2019 годов),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</si>
  <si>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2018-2019 годов)</t>
  </si>
  <si>
    <t>(приложение 2.1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поселение")</t>
  </si>
  <si>
    <t>(Приложение 3.1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поселение")</t>
  </si>
  <si>
    <t>Приложение 1.1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</si>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</sst>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6" formatCode="#,##0.00&quot;р.&quot;"/>
  </numFmts>
  <fonts count="67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9"/>
      <name val="Arial Narrow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6" fillId="0" borderId="0"/>
    <xf numFmtId="0" fontId="37" fillId="0" borderId="0"/>
    <xf numFmtId="0" fontId="7" fillId="34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7" fillId="27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7" fillId="35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7" fillId="36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7" fillId="37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7" fillId="3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7" fillId="2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7" fillId="3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7" fillId="31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7" fillId="27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7" fillId="40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7" fillId="4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8" fillId="15" borderId="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8" fillId="6" borderId="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9" fillId="42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9" fillId="43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9" fillId="42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10" fillId="42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0" fillId="43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0" fillId="42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1" fillId="0" borderId="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11" fillId="0" borderId="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12" fillId="0" borderId="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12" fillId="0" borderId="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13" fillId="0" borderId="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13" fillId="0" borderId="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4" fillId="0" borderId="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5" fillId="44" borderId="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15" fillId="45" borderId="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1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17" fillId="22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6" fillId="0" borderId="0"/>
    <xf numFmtId="0" fontId="19" fillId="5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19" fillId="7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21" fillId="0" borderId="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23" fillId="10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43" fontId="60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246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24" fillId="0" borderId="10" xfId="2134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56" fillId="0" borderId="0" xfId="0" applyFont="1" applyFill="1">
      <alignment horizontal="left" vertical="center" wrapText="1"/>
    </xf>
    <xf numFmtId="0" fontId="56" fillId="0" borderId="0" xfId="0" applyFont="1" applyFill="1" applyAlignment="1">
      <alignment vertical="center" wrapText="1"/>
    </xf>
    <xf numFmtId="164" fontId="56" fillId="0" borderId="0" xfId="0" applyNumberFormat="1" applyFont="1" applyFill="1" applyAlignment="1">
      <alignment horizontal="center" vertical="center" wrapText="1"/>
    </xf>
    <xf numFmtId="49" fontId="56" fillId="0" borderId="0" xfId="0" applyNumberFormat="1" applyFont="1" applyFill="1" applyAlignment="1">
      <alignment horizontal="center" vertical="center" wrapText="1"/>
    </xf>
    <xf numFmtId="0" fontId="56" fillId="0" borderId="0" xfId="0" applyFont="1" applyFill="1" applyAlignment="1">
      <alignment horizontal="right" vertical="center" wrapText="1"/>
    </xf>
    <xf numFmtId="164" fontId="56" fillId="0" borderId="0" xfId="0" applyNumberFormat="1" applyFont="1" applyFill="1" applyBorder="1" applyAlignment="1">
      <alignment horizontal="center" vertical="center" wrapText="1"/>
    </xf>
    <xf numFmtId="0" fontId="56" fillId="0" borderId="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 applyBorder="1" applyAlignment="1">
      <alignment horizontal="center" vertical="center" wrapText="1"/>
    </xf>
    <xf numFmtId="49" fontId="56" fillId="0" borderId="0" xfId="0" applyNumberFormat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vertical="center" wrapText="1"/>
    </xf>
    <xf numFmtId="0" fontId="56" fillId="0" borderId="10" xfId="0" applyNumberFormat="1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>
      <alignment horizontal="left" vertical="center" wrapText="1"/>
    </xf>
    <xf numFmtId="166" fontId="56" fillId="0" borderId="0" xfId="0" applyNumberFormat="1" applyFont="1" applyFill="1">
      <alignment horizontal="left" vertical="center" wrapText="1"/>
    </xf>
    <xf numFmtId="4" fontId="56" fillId="0" borderId="0" xfId="0" applyNumberFormat="1" applyFont="1" applyFill="1" applyAlignment="1">
      <alignment horizontal="center" vertical="center" wrapText="1"/>
    </xf>
    <xf numFmtId="4" fontId="56" fillId="0" borderId="0" xfId="0" applyNumberFormat="1" applyFont="1" applyFill="1" applyAlignment="1">
      <alignment horizontal="right" vertical="center" wrapText="1"/>
    </xf>
    <xf numFmtId="0" fontId="56" fillId="0" borderId="10" xfId="0" applyFont="1" applyFill="1" applyBorder="1" applyAlignment="1">
      <alignment vertical="center" wrapText="1"/>
    </xf>
    <xf numFmtId="0" fontId="56" fillId="0" borderId="10" xfId="2136" applyFont="1" applyFill="1" applyBorder="1" applyAlignment="1">
      <alignment horizontal="center" vertical="center" wrapText="1"/>
    </xf>
    <xf numFmtId="4" fontId="56" fillId="0" borderId="10" xfId="2136" applyNumberFormat="1" applyFont="1" applyFill="1" applyBorder="1" applyAlignment="1">
      <alignment horizontal="center" vertical="center" wrapText="1"/>
    </xf>
    <xf numFmtId="3" fontId="56" fillId="0" borderId="10" xfId="2136" applyNumberFormat="1" applyFont="1" applyFill="1" applyBorder="1" applyAlignment="1">
      <alignment horizontal="center" vertical="center" wrapText="1"/>
    </xf>
    <xf numFmtId="49" fontId="56" fillId="0" borderId="10" xfId="2136" applyNumberFormat="1" applyFont="1" applyFill="1" applyBorder="1" applyAlignment="1">
      <alignment horizontal="center" vertical="center" wrapText="1"/>
    </xf>
    <xf numFmtId="4" fontId="56" fillId="0" borderId="10" xfId="2041" applyNumberFormat="1" applyFont="1" applyFill="1" applyBorder="1" applyAlignment="1">
      <alignment horizontal="center" vertical="center" wrapText="1"/>
    </xf>
    <xf numFmtId="0" fontId="56" fillId="0" borderId="10" xfId="2051" applyFont="1" applyFill="1" applyBorder="1" applyAlignment="1">
      <alignment horizontal="center" vertical="center" wrapText="1"/>
    </xf>
    <xf numFmtId="4" fontId="56" fillId="0" borderId="10" xfId="2053" applyNumberFormat="1" applyFont="1" applyFill="1" applyBorder="1" applyAlignment="1">
      <alignment horizontal="center" vertical="center" wrapText="1"/>
    </xf>
    <xf numFmtId="4" fontId="56" fillId="0" borderId="10" xfId="2076" applyNumberFormat="1" applyFont="1" applyFill="1" applyBorder="1" applyAlignment="1">
      <alignment horizontal="center" vertical="center" wrapText="1"/>
    </xf>
    <xf numFmtId="0" fontId="56" fillId="0" borderId="0" xfId="0" applyNumberFormat="1" applyFont="1" applyFill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 shrinkToFit="1"/>
    </xf>
    <xf numFmtId="0" fontId="3" fillId="0" borderId="0" xfId="0" applyFont="1" applyFill="1" applyBorder="1">
      <alignment horizontal="left" vertical="center" wrapText="1"/>
    </xf>
    <xf numFmtId="0" fontId="56" fillId="0" borderId="0" xfId="2136" applyFont="1" applyFill="1" applyBorder="1" applyAlignment="1">
      <alignment horizontal="center" vertical="center" wrapText="1"/>
    </xf>
    <xf numFmtId="0" fontId="59" fillId="0" borderId="0" xfId="2136" applyFont="1" applyFill="1" applyBorder="1" applyAlignment="1">
      <alignment vertical="center" wrapText="1"/>
    </xf>
    <xf numFmtId="49" fontId="25" fillId="0" borderId="0" xfId="0" applyNumberFormat="1" applyFont="1" applyFill="1" applyAlignment="1">
      <alignment horizontal="center" wrapText="1" shrinkToFit="1"/>
    </xf>
    <xf numFmtId="49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>
      <alignment horizontal="left" vertical="center" wrapText="1"/>
    </xf>
    <xf numFmtId="0" fontId="3" fillId="79" borderId="0" xfId="0" applyFont="1" applyFill="1" applyAlignment="1">
      <alignment horizontal="center" vertical="center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56" fillId="0" borderId="14" xfId="0" applyFont="1" applyFill="1" applyBorder="1" applyAlignment="1">
      <alignment horizontal="left" vertical="center" wrapText="1"/>
    </xf>
    <xf numFmtId="0" fontId="56" fillId="0" borderId="10" xfId="0" applyFont="1" applyFill="1" applyBorder="1" applyAlignment="1">
      <alignment horizontal="left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 vertical="center" wrapText="1"/>
    </xf>
    <xf numFmtId="164" fontId="56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0" fontId="3" fillId="0" borderId="20" xfId="0" applyFont="1" applyFill="1" applyBorder="1">
      <alignment horizontal="left" vertical="center" wrapText="1"/>
    </xf>
    <xf numFmtId="4" fontId="28" fillId="0" borderId="0" xfId="0" applyNumberFormat="1" applyFont="1" applyFill="1" applyBorder="1" applyAlignment="1">
      <alignment horizontal="center" wrapText="1" shrinkToFit="1"/>
    </xf>
    <xf numFmtId="0" fontId="0" fillId="0" borderId="13" xfId="0" applyFill="1" applyBorder="1">
      <alignment horizontal="left" vertical="center" wrapText="1"/>
    </xf>
    <xf numFmtId="4" fontId="56" fillId="0" borderId="10" xfId="2051" applyNumberFormat="1" applyFont="1" applyFill="1" applyBorder="1" applyAlignment="1">
      <alignment horizontal="center" vertical="center" wrapText="1"/>
    </xf>
    <xf numFmtId="4" fontId="64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3" fillId="0" borderId="0" xfId="0" applyFont="1" applyFill="1" applyAlignment="1">
      <alignment horizontal="center" vertical="center" wrapText="1"/>
    </xf>
    <xf numFmtId="4" fontId="3" fillId="0" borderId="10" xfId="2404" applyNumberFormat="1" applyFont="1" applyFill="1" applyBorder="1" applyAlignment="1">
      <alignment horizontal="center" vertical="center" wrapText="1"/>
    </xf>
    <xf numFmtId="4" fontId="3" fillId="0" borderId="10" xfId="2404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>
      <alignment horizontal="left" vertical="center" wrapText="1"/>
    </xf>
    <xf numFmtId="43" fontId="3" fillId="0" borderId="10" xfId="2404" applyFont="1" applyFill="1" applyBorder="1" applyAlignment="1">
      <alignment horizontal="left" vertical="center" wrapText="1"/>
    </xf>
    <xf numFmtId="4" fontId="56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5" fillId="0" borderId="0" xfId="0" applyFont="1" applyFill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4" fontId="65" fillId="0" borderId="0" xfId="0" applyNumberFormat="1" applyFont="1" applyFill="1" applyAlignment="1">
      <alignment vertical="center" wrapText="1"/>
    </xf>
    <xf numFmtId="4" fontId="35" fillId="0" borderId="0" xfId="0" applyNumberFormat="1" applyFont="1" applyFill="1" applyBorder="1" applyAlignment="1">
      <alignment vertical="center" wrapText="1"/>
    </xf>
    <xf numFmtId="0" fontId="56" fillId="0" borderId="10" xfId="0" applyFont="1" applyFill="1" applyBorder="1" applyAlignment="1">
      <alignment horizontal="left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textRotation="90" wrapText="1"/>
    </xf>
    <xf numFmtId="164" fontId="3" fillId="0" borderId="17" xfId="0" applyNumberFormat="1" applyFont="1" applyFill="1" applyBorder="1" applyAlignment="1">
      <alignment horizontal="center" vertical="center" textRotation="90" wrapText="1"/>
    </xf>
    <xf numFmtId="164" fontId="3" fillId="0" borderId="12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0" fontId="3" fillId="80" borderId="0" xfId="0" applyFont="1" applyFill="1">
      <alignment horizontal="left" vertical="center" wrapText="1"/>
    </xf>
    <xf numFmtId="4" fontId="3" fillId="80" borderId="10" xfId="2404" applyNumberFormat="1" applyFont="1" applyFill="1" applyBorder="1" applyAlignment="1">
      <alignment horizontal="center" vertical="center" wrapText="1"/>
    </xf>
    <xf numFmtId="4" fontId="3" fillId="80" borderId="10" xfId="0" applyNumberFormat="1" applyFont="1" applyFill="1" applyBorder="1">
      <alignment horizontal="left" vertical="center" wrapText="1"/>
    </xf>
    <xf numFmtId="2" fontId="3" fillId="80" borderId="10" xfId="0" applyNumberFormat="1" applyFont="1" applyFill="1" applyBorder="1">
      <alignment horizontal="left" vertical="center" wrapText="1"/>
    </xf>
    <xf numFmtId="43" fontId="3" fillId="80" borderId="10" xfId="2404" applyFont="1" applyFill="1" applyBorder="1" applyAlignment="1">
      <alignment horizontal="left" vertical="center" wrapText="1"/>
    </xf>
    <xf numFmtId="2" fontId="3" fillId="8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left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3" fillId="81" borderId="0" xfId="0" applyFont="1" applyFill="1">
      <alignment horizontal="left" vertical="center" wrapText="1"/>
    </xf>
    <xf numFmtId="4" fontId="66" fillId="0" borderId="0" xfId="0" applyNumberFormat="1" applyFont="1" applyFill="1" applyAlignment="1">
      <alignment horizontal="center" vertical="center" wrapText="1"/>
    </xf>
    <xf numFmtId="0" fontId="56" fillId="0" borderId="10" xfId="0" applyFont="1" applyFill="1" applyBorder="1" applyAlignment="1">
      <alignment horizontal="left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2136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left" vertical="center" wrapText="1"/>
    </xf>
    <xf numFmtId="0" fontId="56" fillId="0" borderId="14" xfId="0" applyFont="1" applyFill="1" applyBorder="1" applyAlignment="1">
      <alignment horizontal="left" vertical="center" wrapText="1"/>
    </xf>
    <xf numFmtId="0" fontId="59" fillId="0" borderId="11" xfId="2136" applyFont="1" applyFill="1" applyBorder="1" applyAlignment="1">
      <alignment horizontal="center" vertical="center" wrapText="1"/>
    </xf>
    <xf numFmtId="0" fontId="59" fillId="0" borderId="15" xfId="2136" applyFont="1" applyFill="1" applyBorder="1" applyAlignment="1">
      <alignment horizontal="center" vertical="center" wrapText="1"/>
    </xf>
    <xf numFmtId="0" fontId="59" fillId="0" borderId="14" xfId="2136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textRotation="90" wrapText="1"/>
    </xf>
    <xf numFmtId="0" fontId="58" fillId="0" borderId="0" xfId="0" applyFont="1" applyFill="1" applyAlignment="1">
      <alignment horizontal="center" wrapText="1" shrinkToFit="1"/>
    </xf>
    <xf numFmtId="0" fontId="56" fillId="0" borderId="13" xfId="0" applyFont="1" applyFill="1" applyBorder="1" applyAlignment="1">
      <alignment horizontal="center" vertical="center" wrapText="1"/>
    </xf>
    <xf numFmtId="0" fontId="56" fillId="0" borderId="17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164" fontId="56" fillId="0" borderId="10" xfId="0" applyNumberFormat="1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164" fontId="56" fillId="0" borderId="10" xfId="0" applyNumberFormat="1" applyFont="1" applyFill="1" applyBorder="1" applyAlignment="1">
      <alignment horizontal="center" vertical="center" textRotation="90" wrapText="1"/>
    </xf>
    <xf numFmtId="4" fontId="56" fillId="0" borderId="13" xfId="0" applyNumberFormat="1" applyFont="1" applyFill="1" applyBorder="1" applyAlignment="1">
      <alignment horizontal="center" vertical="center" textRotation="90" wrapText="1"/>
    </xf>
    <xf numFmtId="4" fontId="56" fillId="0" borderId="17" xfId="0" applyNumberFormat="1" applyFont="1" applyFill="1" applyBorder="1" applyAlignment="1">
      <alignment horizontal="center" vertical="center" textRotation="90" wrapText="1"/>
    </xf>
    <xf numFmtId="4" fontId="56" fillId="0" borderId="12" xfId="0" applyNumberFormat="1" applyFont="1" applyFill="1" applyBorder="1" applyAlignment="1">
      <alignment horizontal="center" vertical="center" textRotation="90" wrapText="1"/>
    </xf>
    <xf numFmtId="0" fontId="56" fillId="0" borderId="10" xfId="0" applyNumberFormat="1" applyFont="1" applyFill="1" applyBorder="1" applyAlignment="1">
      <alignment horizontal="center" vertical="center" textRotation="90" wrapText="1"/>
    </xf>
    <xf numFmtId="49" fontId="56" fillId="0" borderId="10" xfId="0" applyNumberFormat="1" applyFont="1" applyFill="1" applyBorder="1" applyAlignment="1">
      <alignment horizontal="center" vertical="center" textRotation="90" wrapText="1"/>
    </xf>
    <xf numFmtId="4" fontId="57" fillId="0" borderId="0" xfId="0" applyNumberFormat="1" applyFont="1" applyFill="1" applyBorder="1" applyAlignment="1">
      <alignment horizontal="right" vertical="center" wrapText="1"/>
    </xf>
    <xf numFmtId="0" fontId="61" fillId="0" borderId="20" xfId="0" applyFont="1" applyFill="1" applyBorder="1" applyAlignment="1">
      <alignment horizontal="center" vertical="center" wrapText="1" shrinkToFit="1"/>
    </xf>
    <xf numFmtId="4" fontId="35" fillId="0" borderId="0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vertical="center" wrapText="1"/>
    </xf>
    <xf numFmtId="0" fontId="6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16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0" fontId="59" fillId="0" borderId="10" xfId="0" applyFont="1" applyFill="1" applyBorder="1" applyAlignment="1">
      <alignment horizontal="left"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center" wrapText="1"/>
    </xf>
    <xf numFmtId="4" fontId="3" fillId="0" borderId="32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24" fillId="0" borderId="32" xfId="2134" applyFont="1" applyFill="1" applyBorder="1" applyAlignment="1">
      <alignment horizontal="center" vertical="center" textRotation="90" wrapText="1"/>
    </xf>
    <xf numFmtId="0" fontId="0" fillId="0" borderId="16" xfId="0" applyFill="1" applyBorder="1">
      <alignment horizontal="left" vertical="center" wrapText="1"/>
    </xf>
    <xf numFmtId="0" fontId="0" fillId="0" borderId="30" xfId="0" applyFill="1" applyBorder="1">
      <alignment horizontal="left" vertical="center" wrapText="1"/>
    </xf>
    <xf numFmtId="0" fontId="0" fillId="0" borderId="31" xfId="0" applyFill="1" applyBorder="1">
      <alignment horizontal="left" vertical="center" wrapText="1"/>
    </xf>
    <xf numFmtId="0" fontId="3" fillId="0" borderId="32" xfId="0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8" fillId="0" borderId="0" xfId="0" applyFont="1" applyFill="1" applyAlignment="1">
      <alignment wrapText="1" shrinkToFit="1"/>
    </xf>
    <xf numFmtId="164" fontId="3" fillId="0" borderId="13" xfId="0" applyNumberFormat="1" applyFont="1" applyFill="1" applyBorder="1" applyAlignment="1">
      <alignment horizontal="center" vertical="center" textRotation="90" wrapText="1"/>
    </xf>
    <xf numFmtId="164" fontId="3" fillId="0" borderId="17" xfId="0" applyNumberFormat="1" applyFont="1" applyFill="1" applyBorder="1" applyAlignment="1">
      <alignment horizontal="center" vertical="center" textRotation="90" wrapText="1"/>
    </xf>
    <xf numFmtId="164" fontId="3" fillId="0" borderId="12" xfId="0" applyNumberFormat="1" applyFont="1" applyFill="1" applyBorder="1" applyAlignment="1">
      <alignment horizontal="center" vertical="center" textRotation="90" wrapText="1"/>
    </xf>
    <xf numFmtId="0" fontId="0" fillId="0" borderId="12" xfId="0" applyFill="1" applyBorder="1">
      <alignment horizontal="left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3" fillId="0" borderId="32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4" fontId="3" fillId="0" borderId="12" xfId="0" applyNumberFormat="1" applyFont="1" applyFill="1" applyBorder="1" applyAlignment="1">
      <alignment horizontal="center" vertical="center" textRotation="90" wrapText="1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X17"/>
  <sheetViews>
    <sheetView view="pageBreakPreview" topLeftCell="G3" zoomScale="140" zoomScaleNormal="150" zoomScaleSheetLayoutView="140" workbookViewId="0">
      <selection activeCell="N4" sqref="N4:U4"/>
    </sheetView>
  </sheetViews>
  <sheetFormatPr defaultRowHeight="27.75" customHeight="1"/>
  <cols>
    <col min="1" max="1" width="3.1640625" style="32" customWidth="1"/>
    <col min="2" max="2" width="39.33203125" style="33" customWidth="1"/>
    <col min="3" max="3" width="21.5" style="32" hidden="1" customWidth="1"/>
    <col min="4" max="4" width="10.83203125" style="32" hidden="1" customWidth="1"/>
    <col min="5" max="5" width="7.33203125" style="59" customWidth="1"/>
    <col min="6" max="6" width="3.6640625" style="59" customWidth="1"/>
    <col min="7" max="7" width="11.33203125" style="59" customWidth="1"/>
    <col min="8" max="9" width="2.33203125" style="59" customWidth="1"/>
    <col min="10" max="10" width="9" style="34" customWidth="1"/>
    <col min="11" max="11" width="8.5" style="34" customWidth="1"/>
    <col min="12" max="12" width="9" style="34" customWidth="1"/>
    <col min="13" max="13" width="7.1640625" style="57" customWidth="1"/>
    <col min="14" max="14" width="11.1640625" style="46" customWidth="1"/>
    <col min="15" max="17" width="8.83203125" style="46" customWidth="1"/>
    <col min="18" max="18" width="11.5" style="46" customWidth="1"/>
    <col min="19" max="19" width="8.33203125" style="46" customWidth="1"/>
    <col min="20" max="20" width="10.6640625" style="46" customWidth="1"/>
    <col min="21" max="21" width="5.5" style="35" customWidth="1"/>
    <col min="22" max="22" width="12.1640625" style="32" hidden="1" customWidth="1"/>
    <col min="23" max="23" width="10.33203125" style="36" hidden="1" customWidth="1"/>
    <col min="24" max="24" width="20.5" style="32" customWidth="1"/>
    <col min="25" max="16384" width="9.33203125" style="32"/>
  </cols>
  <sheetData>
    <row r="1" spans="1:24" ht="16.5" hidden="1" customHeight="1">
      <c r="K1" s="160" t="s">
        <v>52</v>
      </c>
      <c r="L1" s="160"/>
      <c r="M1" s="160"/>
      <c r="N1" s="160"/>
      <c r="O1" s="160"/>
      <c r="P1" s="160"/>
      <c r="Q1" s="160"/>
      <c r="R1" s="160"/>
      <c r="S1" s="160"/>
      <c r="T1" s="160"/>
    </row>
    <row r="2" spans="1:24" ht="27.75" hidden="1" customHeight="1">
      <c r="J2" s="37"/>
      <c r="K2" s="58"/>
      <c r="L2" s="58"/>
      <c r="M2" s="38"/>
      <c r="N2" s="39"/>
      <c r="O2" s="39"/>
      <c r="P2" s="39"/>
      <c r="Q2" s="39"/>
      <c r="R2" s="39"/>
      <c r="S2" s="39"/>
      <c r="T2" s="39"/>
      <c r="U2" s="40"/>
    </row>
    <row r="3" spans="1:24" ht="47.25" customHeight="1">
      <c r="E3" s="93"/>
      <c r="F3" s="93"/>
      <c r="G3" s="93"/>
      <c r="H3" s="93"/>
      <c r="I3" s="93"/>
      <c r="J3" s="37"/>
      <c r="K3" s="90"/>
      <c r="L3" s="90"/>
      <c r="M3" s="38"/>
      <c r="N3" s="39"/>
      <c r="O3" s="39"/>
      <c r="P3" s="39"/>
      <c r="Q3" s="39"/>
      <c r="R3" s="177"/>
      <c r="S3" s="177"/>
      <c r="T3" s="177"/>
      <c r="U3" s="177"/>
    </row>
    <row r="4" spans="1:24" ht="38.25" customHeight="1">
      <c r="E4" s="93"/>
      <c r="F4" s="93"/>
      <c r="G4" s="93"/>
      <c r="H4" s="93"/>
      <c r="I4" s="93"/>
      <c r="J4" s="37"/>
      <c r="K4" s="41"/>
      <c r="L4" s="41"/>
      <c r="M4" s="41"/>
      <c r="N4" s="177" t="s">
        <v>160</v>
      </c>
      <c r="O4" s="177"/>
      <c r="P4" s="177"/>
      <c r="Q4" s="177"/>
      <c r="R4" s="177"/>
      <c r="S4" s="177"/>
      <c r="T4" s="177"/>
      <c r="U4" s="177"/>
      <c r="V4" s="107"/>
    </row>
    <row r="5" spans="1:24" ht="1.5" customHeight="1">
      <c r="E5" s="93"/>
      <c r="F5" s="93"/>
      <c r="G5" s="93"/>
      <c r="H5" s="93"/>
      <c r="I5" s="9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</row>
    <row r="6" spans="1:24" ht="12" customHeight="1">
      <c r="A6" s="165" t="s">
        <v>151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</row>
    <row r="7" spans="1:24" ht="22.5" customHeight="1">
      <c r="A7" s="170" t="s">
        <v>69</v>
      </c>
      <c r="B7" s="166" t="s">
        <v>8</v>
      </c>
      <c r="C7" s="89"/>
      <c r="D7" s="89"/>
      <c r="E7" s="170" t="s">
        <v>53</v>
      </c>
      <c r="F7" s="170"/>
      <c r="G7" s="164" t="s">
        <v>54</v>
      </c>
      <c r="H7" s="164" t="s">
        <v>55</v>
      </c>
      <c r="I7" s="164" t="s">
        <v>56</v>
      </c>
      <c r="J7" s="171" t="s">
        <v>9</v>
      </c>
      <c r="K7" s="169" t="s">
        <v>57</v>
      </c>
      <c r="L7" s="169"/>
      <c r="M7" s="175" t="s">
        <v>58</v>
      </c>
      <c r="N7" s="161" t="s">
        <v>10</v>
      </c>
      <c r="O7" s="161"/>
      <c r="P7" s="161"/>
      <c r="Q7" s="161"/>
      <c r="R7" s="161"/>
      <c r="S7" s="162" t="s">
        <v>59</v>
      </c>
      <c r="T7" s="172" t="s">
        <v>60</v>
      </c>
      <c r="U7" s="176" t="s">
        <v>61</v>
      </c>
    </row>
    <row r="8" spans="1:24" ht="18.75" customHeight="1">
      <c r="A8" s="170"/>
      <c r="B8" s="167"/>
      <c r="C8" s="89"/>
      <c r="D8" s="89"/>
      <c r="E8" s="164" t="s">
        <v>75</v>
      </c>
      <c r="F8" s="164" t="s">
        <v>76</v>
      </c>
      <c r="G8" s="164"/>
      <c r="H8" s="164"/>
      <c r="I8" s="164"/>
      <c r="J8" s="171"/>
      <c r="K8" s="171" t="s">
        <v>70</v>
      </c>
      <c r="L8" s="171" t="s">
        <v>62</v>
      </c>
      <c r="M8" s="175"/>
      <c r="N8" s="162" t="s">
        <v>70</v>
      </c>
      <c r="O8" s="161" t="s">
        <v>80</v>
      </c>
      <c r="P8" s="161"/>
      <c r="Q8" s="161"/>
      <c r="R8" s="161"/>
      <c r="S8" s="162"/>
      <c r="T8" s="173"/>
      <c r="U8" s="176"/>
    </row>
    <row r="9" spans="1:24" ht="96.75" customHeight="1">
      <c r="A9" s="170"/>
      <c r="B9" s="167"/>
      <c r="C9" s="89" t="s">
        <v>82</v>
      </c>
      <c r="D9" s="89" t="s">
        <v>83</v>
      </c>
      <c r="E9" s="164"/>
      <c r="F9" s="164"/>
      <c r="G9" s="164"/>
      <c r="H9" s="164"/>
      <c r="I9" s="164"/>
      <c r="J9" s="171"/>
      <c r="K9" s="171"/>
      <c r="L9" s="171"/>
      <c r="M9" s="175"/>
      <c r="N9" s="162"/>
      <c r="O9" s="92" t="s">
        <v>77</v>
      </c>
      <c r="P9" s="92" t="s">
        <v>78</v>
      </c>
      <c r="Q9" s="92" t="s">
        <v>79</v>
      </c>
      <c r="R9" s="92" t="s">
        <v>81</v>
      </c>
      <c r="S9" s="162"/>
      <c r="T9" s="174"/>
      <c r="U9" s="176"/>
    </row>
    <row r="10" spans="1:24" ht="15" customHeight="1">
      <c r="A10" s="170"/>
      <c r="B10" s="168"/>
      <c r="C10" s="89"/>
      <c r="D10" s="89"/>
      <c r="E10" s="164"/>
      <c r="F10" s="164"/>
      <c r="G10" s="164"/>
      <c r="H10" s="164"/>
      <c r="I10" s="164"/>
      <c r="J10" s="94" t="s">
        <v>11</v>
      </c>
      <c r="K10" s="94" t="s">
        <v>11</v>
      </c>
      <c r="L10" s="94" t="s">
        <v>1</v>
      </c>
      <c r="M10" s="42" t="s">
        <v>12</v>
      </c>
      <c r="N10" s="91" t="s">
        <v>13</v>
      </c>
      <c r="O10" s="91" t="s">
        <v>13</v>
      </c>
      <c r="P10" s="91" t="s">
        <v>51</v>
      </c>
      <c r="Q10" s="91" t="s">
        <v>51</v>
      </c>
      <c r="R10" s="91" t="s">
        <v>51</v>
      </c>
      <c r="S10" s="91" t="s">
        <v>63</v>
      </c>
      <c r="T10" s="91" t="s">
        <v>63</v>
      </c>
      <c r="U10" s="176"/>
      <c r="W10" s="39"/>
    </row>
    <row r="11" spans="1:24" ht="11.25" customHeight="1">
      <c r="A11" s="157" t="s">
        <v>92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9"/>
      <c r="V11" s="44"/>
      <c r="W11" s="47"/>
      <c r="X11" s="45"/>
    </row>
    <row r="12" spans="1:24" ht="9" customHeight="1">
      <c r="A12" s="154" t="s">
        <v>65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6"/>
      <c r="V12" s="46">
        <f t="shared" ref="V12:V15" si="0">T12-S12</f>
        <v>0</v>
      </c>
      <c r="W12" s="47"/>
    </row>
    <row r="13" spans="1:24" ht="9" customHeight="1">
      <c r="A13" s="49">
        <v>172</v>
      </c>
      <c r="B13" s="48" t="s">
        <v>49</v>
      </c>
      <c r="C13" s="88" t="s">
        <v>91</v>
      </c>
      <c r="D13" s="88"/>
      <c r="E13" s="89">
        <v>1963</v>
      </c>
      <c r="F13" s="89"/>
      <c r="G13" s="89" t="s">
        <v>30</v>
      </c>
      <c r="H13" s="89" t="s">
        <v>15</v>
      </c>
      <c r="I13" s="89">
        <v>3</v>
      </c>
      <c r="J13" s="91">
        <v>555.5</v>
      </c>
      <c r="K13" s="91">
        <v>495</v>
      </c>
      <c r="L13" s="91">
        <v>444.2</v>
      </c>
      <c r="M13" s="89">
        <v>28</v>
      </c>
      <c r="N13" s="50">
        <f>'Приложение 2'!E17</f>
        <v>1578614.91</v>
      </c>
      <c r="O13" s="91">
        <v>0</v>
      </c>
      <c r="P13" s="91">
        <v>0</v>
      </c>
      <c r="Q13" s="91">
        <v>0</v>
      </c>
      <c r="R13" s="91">
        <f>N13</f>
        <v>1578614.91</v>
      </c>
      <c r="S13" s="91">
        <f>N13/K13</f>
        <v>3189.1210303030302</v>
      </c>
      <c r="T13" s="91">
        <v>4503.95</v>
      </c>
      <c r="U13" s="43" t="s">
        <v>48</v>
      </c>
      <c r="V13" s="46">
        <f t="shared" si="0"/>
        <v>1314.8289696969696</v>
      </c>
      <c r="W13" s="47"/>
    </row>
    <row r="14" spans="1:24" ht="9" customHeight="1">
      <c r="A14" s="49">
        <v>173</v>
      </c>
      <c r="B14" s="48" t="s">
        <v>50</v>
      </c>
      <c r="C14" s="88" t="s">
        <v>91</v>
      </c>
      <c r="D14" s="88"/>
      <c r="E14" s="89">
        <v>1971</v>
      </c>
      <c r="F14" s="89"/>
      <c r="G14" s="89" t="s">
        <v>30</v>
      </c>
      <c r="H14" s="89" t="s">
        <v>15</v>
      </c>
      <c r="I14" s="89" t="s">
        <v>15</v>
      </c>
      <c r="J14" s="91">
        <v>542.6</v>
      </c>
      <c r="K14" s="91">
        <v>480.3</v>
      </c>
      <c r="L14" s="91">
        <v>480.3</v>
      </c>
      <c r="M14" s="89">
        <v>18</v>
      </c>
      <c r="N14" s="50">
        <f>'Приложение 2'!E18</f>
        <v>1431961.9</v>
      </c>
      <c r="O14" s="91">
        <v>0</v>
      </c>
      <c r="P14" s="91">
        <v>0</v>
      </c>
      <c r="Q14" s="91">
        <v>0</v>
      </c>
      <c r="R14" s="91">
        <f>N14</f>
        <v>1431961.9</v>
      </c>
      <c r="S14" s="91">
        <f>N14/K14</f>
        <v>2981.3905892150738</v>
      </c>
      <c r="T14" s="91">
        <v>4503.95</v>
      </c>
      <c r="U14" s="52" t="s">
        <v>48</v>
      </c>
      <c r="V14" s="46">
        <f t="shared" si="0"/>
        <v>1522.5594107849261</v>
      </c>
      <c r="W14" s="47"/>
    </row>
    <row r="15" spans="1:24" ht="30.75" customHeight="1">
      <c r="A15" s="152" t="s">
        <v>66</v>
      </c>
      <c r="B15" s="153"/>
      <c r="C15" s="87"/>
      <c r="D15" s="87"/>
      <c r="E15" s="49" t="s">
        <v>64</v>
      </c>
      <c r="F15" s="49" t="s">
        <v>64</v>
      </c>
      <c r="G15" s="49" t="s">
        <v>64</v>
      </c>
      <c r="H15" s="49" t="s">
        <v>64</v>
      </c>
      <c r="I15" s="49" t="s">
        <v>64</v>
      </c>
      <c r="J15" s="50">
        <f t="shared" ref="J15:R15" si="1">SUM(J13:J14)</f>
        <v>1098.0999999999999</v>
      </c>
      <c r="K15" s="50">
        <f t="shared" si="1"/>
        <v>975.3</v>
      </c>
      <c r="L15" s="50">
        <f t="shared" si="1"/>
        <v>924.5</v>
      </c>
      <c r="M15" s="42">
        <f t="shared" si="1"/>
        <v>46</v>
      </c>
      <c r="N15" s="50">
        <f t="shared" si="1"/>
        <v>3010576.8099999996</v>
      </c>
      <c r="O15" s="50">
        <f t="shared" si="1"/>
        <v>0</v>
      </c>
      <c r="P15" s="50">
        <f t="shared" si="1"/>
        <v>0</v>
      </c>
      <c r="Q15" s="50">
        <f t="shared" si="1"/>
        <v>0</v>
      </c>
      <c r="R15" s="50">
        <f t="shared" si="1"/>
        <v>3010576.8099999996</v>
      </c>
      <c r="S15" s="91">
        <f>N15/K15</f>
        <v>3086.8212960114834</v>
      </c>
      <c r="T15" s="91"/>
      <c r="U15" s="49"/>
      <c r="V15" s="46">
        <f t="shared" si="0"/>
        <v>-3086.8212960114834</v>
      </c>
      <c r="W15" s="47"/>
    </row>
    <row r="16" spans="1:24" ht="9" customHeight="1">
      <c r="E16" s="93"/>
      <c r="F16" s="93"/>
      <c r="G16" s="93"/>
      <c r="H16" s="93"/>
      <c r="I16" s="93"/>
    </row>
    <row r="17" spans="5:9" ht="27.75" customHeight="1">
      <c r="E17" s="93"/>
      <c r="F17" s="93"/>
      <c r="G17" s="93"/>
      <c r="H17" s="93"/>
      <c r="I17" s="93"/>
    </row>
  </sheetData>
  <sheetProtection selectLockedCells="1" selectUnlockedCells="1"/>
  <mergeCells count="27">
    <mergeCell ref="A12:U12"/>
    <mergeCell ref="K1:T1"/>
    <mergeCell ref="O8:R8"/>
    <mergeCell ref="N7:R7"/>
    <mergeCell ref="N8:N9"/>
    <mergeCell ref="K5:U5"/>
    <mergeCell ref="G7:G10"/>
    <mergeCell ref="A6:U6"/>
    <mergeCell ref="B7:B10"/>
    <mergeCell ref="S7:S9"/>
    <mergeCell ref="K7:L7"/>
    <mergeCell ref="E8:E10"/>
    <mergeCell ref="A7:A10"/>
    <mergeCell ref="F8:F10"/>
    <mergeCell ref="K8:K9"/>
    <mergeCell ref="T7:T9"/>
    <mergeCell ref="M7:M9"/>
    <mergeCell ref="H7:H10"/>
    <mergeCell ref="L8:L9"/>
    <mergeCell ref="J7:J9"/>
    <mergeCell ref="I7:I10"/>
    <mergeCell ref="U7:U10"/>
    <mergeCell ref="E7:F7"/>
    <mergeCell ref="R3:U3"/>
    <mergeCell ref="N4:U4"/>
    <mergeCell ref="A11:U11"/>
    <mergeCell ref="A15:B15"/>
  </mergeCells>
  <phoneticPr fontId="2" type="noConversion"/>
  <pageMargins left="0.74803149606299213" right="0.19685039370078741" top="1.3779527559055118" bottom="0.39370078740157483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A18"/>
  <sheetViews>
    <sheetView view="pageBreakPreview" topLeftCell="A7" zoomScale="140" zoomScaleNormal="170" zoomScaleSheetLayoutView="140" workbookViewId="0">
      <selection activeCell="P8" sqref="P8:V8"/>
    </sheetView>
  </sheetViews>
  <sheetFormatPr defaultRowHeight="12.75"/>
  <cols>
    <col min="1" max="1" width="4" style="9" customWidth="1"/>
    <col min="2" max="2" width="38.33203125" style="9" customWidth="1"/>
    <col min="3" max="3" width="14.6640625" style="25" hidden="1" customWidth="1"/>
    <col min="4" max="4" width="13.5" style="25" hidden="1" customWidth="1"/>
    <col min="5" max="5" width="12" style="7" customWidth="1"/>
    <col min="6" max="6" width="10" style="7" customWidth="1"/>
    <col min="7" max="7" width="4.33203125" style="21" customWidth="1"/>
    <col min="8" max="8" width="10.1640625" style="10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1.83203125" style="7" customWidth="1"/>
    <col min="13" max="13" width="5.6640625" style="10" customWidth="1"/>
    <col min="14" max="14" width="8.5" style="10" customWidth="1"/>
    <col min="15" max="15" width="7.1640625" style="10" customWidth="1"/>
    <col min="16" max="16" width="9.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83203125" style="10" customWidth="1"/>
    <col min="22" max="22" width="6.33203125" style="10" customWidth="1"/>
    <col min="23" max="23" width="18.6640625" style="9" customWidth="1"/>
    <col min="24" max="24" width="17" style="9" customWidth="1"/>
    <col min="25" max="25" width="9.33203125" style="9" customWidth="1"/>
    <col min="26" max="26" width="15.33203125" style="9" customWidth="1"/>
    <col min="27" max="27" width="15.5" style="9" customWidth="1"/>
    <col min="28" max="28" width="14" style="9" customWidth="1"/>
    <col min="29" max="16384" width="9.33203125" style="9"/>
  </cols>
  <sheetData>
    <row r="1" spans="1:27" ht="11.25" hidden="1" customHeight="1">
      <c r="E1" s="10"/>
      <c r="F1" s="10"/>
      <c r="L1" s="11"/>
      <c r="M1" s="183" t="s">
        <v>46</v>
      </c>
      <c r="N1" s="183"/>
      <c r="O1" s="183"/>
      <c r="P1" s="183"/>
      <c r="Q1" s="183"/>
      <c r="R1" s="183"/>
      <c r="S1" s="183"/>
      <c r="T1" s="183"/>
      <c r="U1" s="183"/>
      <c r="V1" s="183"/>
    </row>
    <row r="2" spans="1:27" ht="6" hidden="1" customHeight="1">
      <c r="E2" s="10"/>
      <c r="F2" s="10"/>
      <c r="L2" s="12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7" ht="47.25" hidden="1" customHeight="1">
      <c r="E3" s="10"/>
      <c r="F3" s="10"/>
      <c r="L3" s="12"/>
      <c r="M3" s="5"/>
      <c r="N3" s="5"/>
      <c r="O3" s="184" t="s">
        <v>71</v>
      </c>
      <c r="P3" s="184"/>
      <c r="Q3" s="184"/>
      <c r="R3" s="184"/>
      <c r="S3" s="184"/>
      <c r="T3" s="184"/>
      <c r="U3" s="184"/>
      <c r="V3" s="184"/>
    </row>
    <row r="4" spans="1:27" ht="2.25" hidden="1" customHeight="1">
      <c r="E4" s="10"/>
      <c r="F4" s="10"/>
      <c r="L4" s="12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7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7" ht="24.75" hidden="1" customHeight="1">
      <c r="A6" s="185" t="s">
        <v>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</row>
    <row r="7" spans="1:27" ht="45.75" customHeight="1">
      <c r="A7" s="109"/>
      <c r="B7" s="104"/>
      <c r="C7" s="109"/>
      <c r="D7" s="109"/>
      <c r="E7" s="104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79"/>
      <c r="T7" s="179"/>
      <c r="U7" s="179"/>
      <c r="V7" s="179"/>
    </row>
    <row r="8" spans="1:27" ht="46.5" customHeight="1">
      <c r="A8" s="109"/>
      <c r="B8" s="109"/>
      <c r="C8" s="109"/>
      <c r="D8" s="109"/>
      <c r="E8" s="104"/>
      <c r="F8" s="109"/>
      <c r="G8" s="30"/>
      <c r="H8" s="109"/>
      <c r="I8" s="109"/>
      <c r="J8" s="109"/>
      <c r="K8" s="109"/>
      <c r="L8" s="109"/>
      <c r="M8" s="109"/>
      <c r="N8" s="109"/>
      <c r="O8" s="5"/>
      <c r="P8" s="179" t="s">
        <v>98</v>
      </c>
      <c r="Q8" s="179"/>
      <c r="R8" s="179"/>
      <c r="S8" s="179"/>
      <c r="T8" s="179"/>
      <c r="U8" s="179"/>
      <c r="V8" s="179"/>
    </row>
    <row r="9" spans="1:27" ht="27.75" customHeight="1">
      <c r="A9" s="178" t="s">
        <v>152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</row>
    <row r="10" spans="1:27" ht="21" customHeight="1">
      <c r="A10" s="180" t="s">
        <v>69</v>
      </c>
      <c r="B10" s="180" t="s">
        <v>8</v>
      </c>
      <c r="C10" s="23"/>
      <c r="D10" s="24"/>
      <c r="E10" s="186" t="s">
        <v>31</v>
      </c>
      <c r="F10" s="180" t="s">
        <v>72</v>
      </c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 t="s">
        <v>32</v>
      </c>
      <c r="T10" s="180"/>
      <c r="U10" s="180"/>
      <c r="V10" s="180"/>
    </row>
    <row r="11" spans="1:27" ht="78" customHeight="1">
      <c r="A11" s="180"/>
      <c r="B11" s="180"/>
      <c r="C11" s="23"/>
      <c r="D11" s="24"/>
      <c r="E11" s="186"/>
      <c r="F11" s="126" t="s">
        <v>33</v>
      </c>
      <c r="G11" s="180" t="s">
        <v>34</v>
      </c>
      <c r="H11" s="180"/>
      <c r="I11" s="180" t="s">
        <v>35</v>
      </c>
      <c r="J11" s="180"/>
      <c r="K11" s="180"/>
      <c r="L11" s="180"/>
      <c r="M11" s="180" t="s">
        <v>36</v>
      </c>
      <c r="N11" s="180"/>
      <c r="O11" s="180" t="s">
        <v>37</v>
      </c>
      <c r="P11" s="180"/>
      <c r="Q11" s="180" t="s">
        <v>38</v>
      </c>
      <c r="R11" s="180"/>
      <c r="S11" s="20" t="s">
        <v>2</v>
      </c>
      <c r="T11" s="20" t="s">
        <v>3</v>
      </c>
      <c r="U11" s="124" t="s">
        <v>4</v>
      </c>
      <c r="V11" s="124" t="s">
        <v>5</v>
      </c>
    </row>
    <row r="12" spans="1:27" ht="15" customHeight="1">
      <c r="A12" s="180"/>
      <c r="B12" s="180"/>
      <c r="C12" s="23"/>
      <c r="D12" s="24"/>
      <c r="E12" s="126" t="s">
        <v>51</v>
      </c>
      <c r="F12" s="126" t="s">
        <v>13</v>
      </c>
      <c r="G12" s="16" t="s">
        <v>39</v>
      </c>
      <c r="H12" s="124" t="s">
        <v>13</v>
      </c>
      <c r="I12" s="126" t="s">
        <v>73</v>
      </c>
      <c r="J12" s="126"/>
      <c r="K12" s="126"/>
      <c r="L12" s="126" t="s">
        <v>13</v>
      </c>
      <c r="M12" s="124" t="s">
        <v>73</v>
      </c>
      <c r="N12" s="124" t="s">
        <v>13</v>
      </c>
      <c r="O12" s="124" t="s">
        <v>73</v>
      </c>
      <c r="P12" s="124" t="s">
        <v>13</v>
      </c>
      <c r="Q12" s="14" t="s">
        <v>74</v>
      </c>
      <c r="R12" s="124" t="s">
        <v>13</v>
      </c>
      <c r="S12" s="124" t="s">
        <v>13</v>
      </c>
      <c r="T12" s="124" t="s">
        <v>13</v>
      </c>
      <c r="U12" s="124" t="s">
        <v>13</v>
      </c>
      <c r="V12" s="124" t="s">
        <v>13</v>
      </c>
      <c r="W12" s="22"/>
      <c r="X12" s="22"/>
      <c r="AA12" s="22"/>
    </row>
    <row r="13" spans="1:27" ht="9" customHeight="1">
      <c r="A13" s="124" t="s">
        <v>14</v>
      </c>
      <c r="B13" s="124" t="s">
        <v>15</v>
      </c>
      <c r="C13" s="23"/>
      <c r="D13" s="24"/>
      <c r="E13" s="124" t="s">
        <v>16</v>
      </c>
      <c r="F13" s="126" t="s">
        <v>17</v>
      </c>
      <c r="G13" s="16" t="s">
        <v>18</v>
      </c>
      <c r="H13" s="124" t="s">
        <v>19</v>
      </c>
      <c r="I13" s="126" t="s">
        <v>20</v>
      </c>
      <c r="J13" s="126"/>
      <c r="K13" s="126"/>
      <c r="L13" s="126" t="s">
        <v>21</v>
      </c>
      <c r="M13" s="124" t="s">
        <v>22</v>
      </c>
      <c r="N13" s="124" t="s">
        <v>23</v>
      </c>
      <c r="O13" s="124" t="s">
        <v>24</v>
      </c>
      <c r="P13" s="124" t="s">
        <v>25</v>
      </c>
      <c r="Q13" s="124" t="s">
        <v>26</v>
      </c>
      <c r="R13" s="124" t="s">
        <v>27</v>
      </c>
      <c r="S13" s="124" t="s">
        <v>28</v>
      </c>
      <c r="T13" s="124" t="s">
        <v>29</v>
      </c>
      <c r="U13" s="124">
        <v>17</v>
      </c>
      <c r="V13" s="124">
        <v>18</v>
      </c>
    </row>
    <row r="14" spans="1:27" ht="11.25" customHeight="1">
      <c r="A14" s="180" t="s">
        <v>92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AA14" s="22"/>
    </row>
    <row r="15" spans="1:27" ht="9" customHeight="1">
      <c r="A15" s="182" t="s">
        <v>67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X15" s="81" t="e">
        <f>'Приложение 1'!#REF!</f>
        <v>#REF!</v>
      </c>
      <c r="Y15" s="81" t="e">
        <f t="shared" ref="Y15:Y18" si="0">L15/I15</f>
        <v>#DIV/0!</v>
      </c>
      <c r="Z15" s="17" t="e">
        <f t="shared" ref="Z15:Z18" si="1">X15-Y15</f>
        <v>#REF!</v>
      </c>
    </row>
    <row r="16" spans="1:27" ht="23.25" customHeight="1">
      <c r="A16" s="181" t="s">
        <v>68</v>
      </c>
      <c r="B16" s="181"/>
      <c r="C16" s="23"/>
      <c r="D16" s="23"/>
      <c r="E16" s="126">
        <f t="shared" ref="E16:V16" si="2">SUM(E17:E18)</f>
        <v>3010576.8099999996</v>
      </c>
      <c r="F16" s="126">
        <f t="shared" si="2"/>
        <v>0</v>
      </c>
      <c r="G16" s="16">
        <f t="shared" si="2"/>
        <v>0</v>
      </c>
      <c r="H16" s="126">
        <f t="shared" si="2"/>
        <v>0</v>
      </c>
      <c r="I16" s="126">
        <f t="shared" si="2"/>
        <v>1010.25</v>
      </c>
      <c r="J16" s="126">
        <f t="shared" si="2"/>
        <v>0</v>
      </c>
      <c r="K16" s="126">
        <f t="shared" si="2"/>
        <v>6876.1</v>
      </c>
      <c r="L16" s="126">
        <f t="shared" si="2"/>
        <v>3010576.8099999996</v>
      </c>
      <c r="M16" s="126">
        <f t="shared" si="2"/>
        <v>0</v>
      </c>
      <c r="N16" s="126">
        <f t="shared" si="2"/>
        <v>0</v>
      </c>
      <c r="O16" s="126">
        <f t="shared" si="2"/>
        <v>0</v>
      </c>
      <c r="P16" s="126">
        <f t="shared" si="2"/>
        <v>0</v>
      </c>
      <c r="Q16" s="126">
        <f t="shared" si="2"/>
        <v>0</v>
      </c>
      <c r="R16" s="126">
        <f t="shared" si="2"/>
        <v>0</v>
      </c>
      <c r="S16" s="126">
        <f t="shared" si="2"/>
        <v>0</v>
      </c>
      <c r="T16" s="126">
        <f t="shared" si="2"/>
        <v>0</v>
      </c>
      <c r="U16" s="126">
        <f t="shared" si="2"/>
        <v>0</v>
      </c>
      <c r="V16" s="126">
        <f t="shared" si="2"/>
        <v>0</v>
      </c>
      <c r="X16" s="81">
        <f>'Приложение 1'!T12</f>
        <v>0</v>
      </c>
      <c r="Y16" s="81">
        <f t="shared" si="0"/>
        <v>2980.0314872556296</v>
      </c>
      <c r="Z16" s="17">
        <f t="shared" si="1"/>
        <v>-2980.0314872556296</v>
      </c>
    </row>
    <row r="17" spans="1:26" ht="9" customHeight="1">
      <c r="A17" s="124">
        <v>172</v>
      </c>
      <c r="B17" s="125" t="s">
        <v>49</v>
      </c>
      <c r="C17" s="23" t="s">
        <v>91</v>
      </c>
      <c r="D17" s="23"/>
      <c r="E17" s="126">
        <f>F17+H17+L17+N17+P17+R17+S17+T17+U17+V17</f>
        <v>1578614.91</v>
      </c>
      <c r="F17" s="126">
        <v>0</v>
      </c>
      <c r="G17" s="16">
        <v>0</v>
      </c>
      <c r="H17" s="126">
        <v>0</v>
      </c>
      <c r="I17" s="126">
        <v>551.25</v>
      </c>
      <c r="J17" s="126" t="s">
        <v>47</v>
      </c>
      <c r="K17" s="126">
        <v>3438.05</v>
      </c>
      <c r="L17" s="126">
        <v>1578614.91</v>
      </c>
      <c r="M17" s="126">
        <v>0</v>
      </c>
      <c r="N17" s="126">
        <v>0</v>
      </c>
      <c r="O17" s="126">
        <v>0</v>
      </c>
      <c r="P17" s="126">
        <v>0</v>
      </c>
      <c r="Q17" s="126">
        <v>0</v>
      </c>
      <c r="R17" s="126">
        <v>0</v>
      </c>
      <c r="S17" s="126">
        <v>0</v>
      </c>
      <c r="T17" s="126">
        <v>0</v>
      </c>
      <c r="U17" s="126">
        <v>0</v>
      </c>
      <c r="V17" s="126">
        <v>0</v>
      </c>
      <c r="X17" s="81">
        <f>'Приложение 1'!T13</f>
        <v>4503.95</v>
      </c>
      <c r="Y17" s="81">
        <f t="shared" si="0"/>
        <v>2863.7005170068028</v>
      </c>
      <c r="Z17" s="17">
        <f t="shared" si="1"/>
        <v>1640.249482993197</v>
      </c>
    </row>
    <row r="18" spans="1:26" ht="9" customHeight="1">
      <c r="A18" s="124">
        <v>173</v>
      </c>
      <c r="B18" s="125" t="s">
        <v>50</v>
      </c>
      <c r="C18" s="23" t="s">
        <v>91</v>
      </c>
      <c r="D18" s="23"/>
      <c r="E18" s="126">
        <f>F18+H18+L18+N18+P18+R18+S18+T18+U18+V18</f>
        <v>1431961.9</v>
      </c>
      <c r="F18" s="126">
        <v>0</v>
      </c>
      <c r="G18" s="16">
        <v>0</v>
      </c>
      <c r="H18" s="126">
        <v>0</v>
      </c>
      <c r="I18" s="126">
        <v>459</v>
      </c>
      <c r="J18" s="126" t="s">
        <v>47</v>
      </c>
      <c r="K18" s="126">
        <v>3438.05</v>
      </c>
      <c r="L18" s="126">
        <v>1431961.9</v>
      </c>
      <c r="M18" s="126">
        <v>0</v>
      </c>
      <c r="N18" s="126">
        <v>0</v>
      </c>
      <c r="O18" s="126">
        <v>0</v>
      </c>
      <c r="P18" s="126">
        <v>0</v>
      </c>
      <c r="Q18" s="126">
        <v>0</v>
      </c>
      <c r="R18" s="126">
        <v>0</v>
      </c>
      <c r="S18" s="126">
        <v>0</v>
      </c>
      <c r="T18" s="126">
        <v>0</v>
      </c>
      <c r="U18" s="126">
        <v>0</v>
      </c>
      <c r="V18" s="126">
        <v>0</v>
      </c>
      <c r="X18" s="81">
        <f>'Приложение 1'!T14</f>
        <v>4503.95</v>
      </c>
      <c r="Y18" s="81">
        <f t="shared" si="0"/>
        <v>3119.7427015250541</v>
      </c>
      <c r="Z18" s="17">
        <f t="shared" si="1"/>
        <v>1384.2072984749457</v>
      </c>
    </row>
  </sheetData>
  <autoFilter ref="A13:AB18"/>
  <mergeCells count="19">
    <mergeCell ref="A10:A12"/>
    <mergeCell ref="A16:B16"/>
    <mergeCell ref="O11:P11"/>
    <mergeCell ref="E10:E11"/>
    <mergeCell ref="A15:V15"/>
    <mergeCell ref="G11:H11"/>
    <mergeCell ref="M1:V1"/>
    <mergeCell ref="S10:V10"/>
    <mergeCell ref="I11:L11"/>
    <mergeCell ref="Q11:R11"/>
    <mergeCell ref="O3:V3"/>
    <mergeCell ref="F10:R10"/>
    <mergeCell ref="B10:B12"/>
    <mergeCell ref="M11:N11"/>
    <mergeCell ref="A6:V6"/>
    <mergeCell ref="A9:V9"/>
    <mergeCell ref="P8:V8"/>
    <mergeCell ref="S7:V7"/>
    <mergeCell ref="A14:V14"/>
  </mergeCells>
  <phoneticPr fontId="0" type="noConversion"/>
  <pageMargins left="0.74803149606299213" right="0.19685039370078741" top="1.3779527559055118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11"/>
  <sheetViews>
    <sheetView tabSelected="1" view="pageBreakPreview" topLeftCell="A2" zoomScale="115" zoomScaleNormal="140" zoomScaleSheetLayoutView="115" workbookViewId="0">
      <selection activeCell="H3" sqref="H3:N3"/>
    </sheetView>
  </sheetViews>
  <sheetFormatPr defaultRowHeight="12.75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7" max="17" width="17.6640625" hidden="1" customWidth="1"/>
  </cols>
  <sheetData>
    <row r="1" spans="1:17" ht="11.25" hidden="1" customHeight="1">
      <c r="A1" s="6"/>
      <c r="B1" s="4"/>
      <c r="D1" s="1"/>
      <c r="E1" s="1"/>
      <c r="F1" s="1"/>
      <c r="G1" s="2"/>
      <c r="H1" s="3"/>
      <c r="I1" s="3"/>
    </row>
    <row r="2" spans="1:17" s="9" customFormat="1" ht="54" customHeight="1">
      <c r="A2" s="18"/>
      <c r="B2" s="18"/>
      <c r="C2" s="100"/>
      <c r="D2" s="100"/>
      <c r="E2" s="100"/>
      <c r="F2" s="100"/>
      <c r="G2" s="100"/>
      <c r="H2" s="98"/>
      <c r="I2" s="100"/>
      <c r="J2" s="98"/>
      <c r="K2" s="179"/>
      <c r="L2" s="179"/>
      <c r="M2" s="179"/>
      <c r="N2" s="179"/>
    </row>
    <row r="3" spans="1:17" s="9" customFormat="1" ht="45.75" customHeight="1">
      <c r="A3" s="18"/>
      <c r="B3" s="18"/>
      <c r="C3" s="100"/>
      <c r="D3" s="100"/>
      <c r="E3" s="100"/>
      <c r="F3" s="100"/>
      <c r="G3" s="100"/>
      <c r="H3" s="187" t="s">
        <v>161</v>
      </c>
      <c r="I3" s="187"/>
      <c r="J3" s="187"/>
      <c r="K3" s="187"/>
      <c r="L3" s="187"/>
      <c r="M3" s="187"/>
      <c r="N3" s="187"/>
    </row>
    <row r="4" spans="1:17" s="9" customFormat="1" ht="3" hidden="1" customHeight="1">
      <c r="A4" s="18"/>
      <c r="B4" s="18"/>
      <c r="C4" s="19"/>
      <c r="D4" s="100"/>
      <c r="E4" s="100"/>
      <c r="F4" s="100"/>
      <c r="G4" s="100"/>
      <c r="H4" s="188"/>
      <c r="I4" s="188"/>
      <c r="J4" s="188"/>
      <c r="K4" s="188"/>
      <c r="L4" s="188"/>
      <c r="M4" s="188"/>
      <c r="N4" s="188"/>
    </row>
    <row r="5" spans="1:17" s="9" customFormat="1" ht="18" customHeight="1">
      <c r="A5" s="189" t="s">
        <v>153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</row>
    <row r="6" spans="1:17" s="9" customFormat="1" ht="12.75" customHeight="1">
      <c r="A6" s="190" t="s">
        <v>94</v>
      </c>
      <c r="B6" s="190" t="s">
        <v>40</v>
      </c>
      <c r="C6" s="197" t="s">
        <v>9</v>
      </c>
      <c r="D6" s="190" t="s">
        <v>7</v>
      </c>
      <c r="E6" s="192" t="s">
        <v>41</v>
      </c>
      <c r="F6" s="193"/>
      <c r="G6" s="193"/>
      <c r="H6" s="193"/>
      <c r="I6" s="194"/>
      <c r="J6" s="180" t="s">
        <v>10</v>
      </c>
      <c r="K6" s="180"/>
      <c r="L6" s="180"/>
      <c r="M6" s="180"/>
      <c r="N6" s="180"/>
    </row>
    <row r="7" spans="1:17" s="9" customFormat="1" ht="85.5" customHeight="1">
      <c r="A7" s="195"/>
      <c r="B7" s="195"/>
      <c r="C7" s="198"/>
      <c r="D7" s="191"/>
      <c r="E7" s="97" t="s">
        <v>42</v>
      </c>
      <c r="F7" s="97" t="s">
        <v>43</v>
      </c>
      <c r="G7" s="97" t="s">
        <v>44</v>
      </c>
      <c r="H7" s="97" t="s">
        <v>45</v>
      </c>
      <c r="I7" s="97" t="s">
        <v>95</v>
      </c>
      <c r="J7" s="97" t="s">
        <v>42</v>
      </c>
      <c r="K7" s="97" t="s">
        <v>43</v>
      </c>
      <c r="L7" s="97" t="s">
        <v>44</v>
      </c>
      <c r="M7" s="96" t="s">
        <v>45</v>
      </c>
      <c r="N7" s="96" t="s">
        <v>95</v>
      </c>
    </row>
    <row r="8" spans="1:17" s="9" customFormat="1">
      <c r="A8" s="196"/>
      <c r="B8" s="196"/>
      <c r="C8" s="26" t="s">
        <v>11</v>
      </c>
      <c r="D8" s="97" t="s">
        <v>12</v>
      </c>
      <c r="E8" s="97" t="s">
        <v>39</v>
      </c>
      <c r="F8" s="97" t="s">
        <v>39</v>
      </c>
      <c r="G8" s="97" t="s">
        <v>39</v>
      </c>
      <c r="H8" s="97" t="s">
        <v>39</v>
      </c>
      <c r="I8" s="97" t="s">
        <v>39</v>
      </c>
      <c r="J8" s="97" t="s">
        <v>13</v>
      </c>
      <c r="K8" s="97" t="s">
        <v>13</v>
      </c>
      <c r="L8" s="97" t="s">
        <v>13</v>
      </c>
      <c r="M8" s="96" t="s">
        <v>13</v>
      </c>
      <c r="N8" s="96" t="s">
        <v>13</v>
      </c>
    </row>
    <row r="9" spans="1:17" s="9" customFormat="1" ht="9.75" customHeight="1">
      <c r="A9" s="97">
        <v>1</v>
      </c>
      <c r="B9" s="97">
        <v>2</v>
      </c>
      <c r="C9" s="84">
        <v>3</v>
      </c>
      <c r="D9" s="99">
        <v>4</v>
      </c>
      <c r="E9" s="99">
        <v>5</v>
      </c>
      <c r="F9" s="99">
        <v>6</v>
      </c>
      <c r="G9" s="99">
        <v>7</v>
      </c>
      <c r="H9" s="99">
        <v>8</v>
      </c>
      <c r="I9" s="99">
        <v>9</v>
      </c>
      <c r="J9" s="99">
        <v>10</v>
      </c>
      <c r="K9" s="99">
        <v>11</v>
      </c>
      <c r="L9" s="99">
        <v>12</v>
      </c>
      <c r="M9" s="99">
        <v>13</v>
      </c>
      <c r="N9" s="99">
        <v>14</v>
      </c>
    </row>
    <row r="10" spans="1:17" s="86" customFormat="1" ht="13.5" customHeight="1">
      <c r="A10" s="180" t="s">
        <v>96</v>
      </c>
      <c r="B10" s="180"/>
      <c r="C10" s="96"/>
      <c r="D10" s="29"/>
      <c r="E10" s="24"/>
      <c r="F10" s="29"/>
      <c r="G10" s="24"/>
      <c r="H10" s="29"/>
      <c r="I10" s="29"/>
      <c r="J10" s="96"/>
      <c r="K10" s="96"/>
      <c r="L10" s="96"/>
      <c r="M10" s="96"/>
      <c r="N10" s="96"/>
      <c r="Q10" s="85" t="e">
        <f>N10+'Приложение 3.1'!#REF!</f>
        <v>#REF!</v>
      </c>
    </row>
    <row r="11" spans="1:17" s="9" customFormat="1" ht="22.5">
      <c r="A11" s="27">
        <v>13</v>
      </c>
      <c r="B11" s="95" t="s">
        <v>65</v>
      </c>
      <c r="C11" s="28">
        <f>'Приложение 1'!J15</f>
        <v>1098.0999999999999</v>
      </c>
      <c r="D11" s="29">
        <f>'Приложение 1'!M15</f>
        <v>46</v>
      </c>
      <c r="E11" s="24">
        <v>0</v>
      </c>
      <c r="F11" s="29">
        <v>0</v>
      </c>
      <c r="G11" s="24">
        <v>0</v>
      </c>
      <c r="H11" s="29">
        <v>2</v>
      </c>
      <c r="I11" s="29">
        <f t="shared" ref="I11" si="0">H11</f>
        <v>2</v>
      </c>
      <c r="J11" s="96">
        <v>0</v>
      </c>
      <c r="K11" s="96">
        <v>0</v>
      </c>
      <c r="L11" s="96">
        <v>0</v>
      </c>
      <c r="M11" s="28">
        <f>'Приложение 1'!N15</f>
        <v>3010576.8099999996</v>
      </c>
      <c r="N11" s="28">
        <f t="shared" ref="N11" si="1">M11</f>
        <v>3010576.8099999996</v>
      </c>
    </row>
  </sheetData>
  <autoFilter ref="A8:Q11"/>
  <mergeCells count="11">
    <mergeCell ref="K2:N2"/>
    <mergeCell ref="H3:N3"/>
    <mergeCell ref="H4:N4"/>
    <mergeCell ref="A10:B10"/>
    <mergeCell ref="A5:N5"/>
    <mergeCell ref="D6:D7"/>
    <mergeCell ref="E6:I6"/>
    <mergeCell ref="J6:N6"/>
    <mergeCell ref="A6:A8"/>
    <mergeCell ref="B6:B8"/>
    <mergeCell ref="C6:C7"/>
  </mergeCells>
  <phoneticPr fontId="0" type="noConversion"/>
  <pageMargins left="0.74803149606299213" right="0.19685039370078741" top="1.3779527559055118" bottom="0.43307086614173229" header="1.1023622047244095" footer="0.19685039370078741"/>
  <pageSetup scale="81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view="pageLayout" topLeftCell="D7" zoomScaleNormal="100" zoomScaleSheetLayoutView="100" workbookViewId="0">
      <selection activeCell="H2" sqref="H2:S2"/>
    </sheetView>
  </sheetViews>
  <sheetFormatPr defaultRowHeight="27.75" customHeight="1"/>
  <cols>
    <col min="1" max="1" width="3.1640625" style="18" customWidth="1"/>
    <col min="2" max="2" width="38.83203125" style="63" customWidth="1"/>
    <col min="3" max="3" width="8.6640625" style="60" customWidth="1"/>
    <col min="4" max="4" width="8.6640625" style="63" customWidth="1"/>
    <col min="5" max="5" width="5.33203125" style="118" customWidth="1"/>
    <col min="6" max="6" width="11.83203125" style="118" customWidth="1"/>
    <col min="7" max="8" width="2.33203125" style="118" customWidth="1"/>
    <col min="9" max="10" width="9" style="19" customWidth="1"/>
    <col min="11" max="11" width="7.1640625" style="62" customWidth="1"/>
    <col min="12" max="12" width="11.1640625" style="61" customWidth="1"/>
    <col min="13" max="13" width="9.83203125" style="61" customWidth="1"/>
    <col min="14" max="14" width="9.6640625" style="61" customWidth="1"/>
    <col min="15" max="15" width="8.83203125" style="61" customWidth="1"/>
    <col min="16" max="16" width="12.5" style="61" customWidth="1"/>
    <col min="17" max="17" width="11.6640625" style="61" customWidth="1"/>
    <col min="18" max="18" width="7.1640625" style="61" customWidth="1"/>
    <col min="19" max="19" width="5.5" style="60" customWidth="1"/>
    <col min="20" max="21" width="9.33203125" style="70"/>
    <col min="22" max="16384" width="9.33203125" style="18"/>
  </cols>
  <sheetData>
    <row r="1" spans="1:22" ht="45" customHeight="1">
      <c r="I1" s="65"/>
      <c r="J1" s="65"/>
      <c r="K1" s="66"/>
      <c r="L1" s="66"/>
      <c r="M1" s="66"/>
      <c r="N1" s="66"/>
      <c r="O1" s="66"/>
      <c r="P1" s="179"/>
      <c r="Q1" s="179"/>
      <c r="R1" s="179"/>
      <c r="S1" s="179"/>
    </row>
    <row r="2" spans="1:22" s="9" customFormat="1" ht="45.75" customHeight="1">
      <c r="A2" s="18"/>
      <c r="B2" s="18"/>
      <c r="C2" s="118"/>
      <c r="D2" s="118"/>
      <c r="E2" s="118"/>
      <c r="F2" s="118"/>
      <c r="G2" s="118"/>
      <c r="H2" s="179" t="s">
        <v>159</v>
      </c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22" ht="12.75" customHeight="1">
      <c r="A3" s="199" t="s">
        <v>154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</row>
    <row r="4" spans="1:22" ht="12" customHeight="1">
      <c r="A4" s="102"/>
      <c r="B4" s="102"/>
      <c r="C4" s="73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2" ht="15.75" customHeight="1">
      <c r="A5" s="180" t="s">
        <v>94</v>
      </c>
      <c r="B5" s="180" t="s">
        <v>8</v>
      </c>
      <c r="C5" s="202" t="s">
        <v>106</v>
      </c>
      <c r="D5" s="201" t="s">
        <v>105</v>
      </c>
      <c r="E5" s="201" t="s">
        <v>104</v>
      </c>
      <c r="F5" s="201" t="s">
        <v>54</v>
      </c>
      <c r="G5" s="201" t="s">
        <v>55</v>
      </c>
      <c r="H5" s="201" t="s">
        <v>56</v>
      </c>
      <c r="I5" s="204" t="s">
        <v>9</v>
      </c>
      <c r="J5" s="204" t="s">
        <v>103</v>
      </c>
      <c r="K5" s="205" t="s">
        <v>58</v>
      </c>
      <c r="L5" s="186" t="s">
        <v>10</v>
      </c>
      <c r="M5" s="186"/>
      <c r="N5" s="186"/>
      <c r="O5" s="186"/>
      <c r="P5" s="186"/>
      <c r="Q5" s="186"/>
      <c r="R5" s="186"/>
      <c r="S5" s="202" t="s">
        <v>61</v>
      </c>
    </row>
    <row r="6" spans="1:22" ht="18.75" customHeight="1">
      <c r="A6" s="180"/>
      <c r="B6" s="180"/>
      <c r="C6" s="202"/>
      <c r="D6" s="201"/>
      <c r="E6" s="201"/>
      <c r="F6" s="201"/>
      <c r="G6" s="201"/>
      <c r="H6" s="201"/>
      <c r="I6" s="204"/>
      <c r="J6" s="204"/>
      <c r="K6" s="205"/>
      <c r="L6" s="203" t="s">
        <v>70</v>
      </c>
      <c r="M6" s="186" t="s">
        <v>80</v>
      </c>
      <c r="N6" s="186"/>
      <c r="O6" s="186"/>
      <c r="P6" s="186"/>
      <c r="Q6" s="186"/>
      <c r="R6" s="186"/>
      <c r="S6" s="202"/>
    </row>
    <row r="7" spans="1:22" ht="96.75" customHeight="1">
      <c r="A7" s="180"/>
      <c r="B7" s="180"/>
      <c r="C7" s="202"/>
      <c r="D7" s="201"/>
      <c r="E7" s="201"/>
      <c r="F7" s="201"/>
      <c r="G7" s="201"/>
      <c r="H7" s="201"/>
      <c r="I7" s="204"/>
      <c r="J7" s="204"/>
      <c r="K7" s="205"/>
      <c r="L7" s="203"/>
      <c r="M7" s="203" t="s">
        <v>102</v>
      </c>
      <c r="N7" s="203" t="s">
        <v>78</v>
      </c>
      <c r="O7" s="203" t="s">
        <v>79</v>
      </c>
      <c r="P7" s="203" t="s">
        <v>81</v>
      </c>
      <c r="Q7" s="203"/>
      <c r="R7" s="203" t="s">
        <v>101</v>
      </c>
      <c r="S7" s="202"/>
    </row>
    <row r="8" spans="1:22" ht="101.25" customHeight="1">
      <c r="A8" s="180"/>
      <c r="B8" s="180"/>
      <c r="C8" s="202"/>
      <c r="D8" s="201"/>
      <c r="E8" s="201"/>
      <c r="F8" s="201"/>
      <c r="G8" s="201"/>
      <c r="H8" s="201"/>
      <c r="I8" s="204"/>
      <c r="J8" s="204"/>
      <c r="K8" s="205"/>
      <c r="L8" s="203"/>
      <c r="M8" s="203"/>
      <c r="N8" s="203"/>
      <c r="O8" s="203"/>
      <c r="P8" s="144" t="s">
        <v>100</v>
      </c>
      <c r="Q8" s="144" t="s">
        <v>99</v>
      </c>
      <c r="R8" s="203"/>
      <c r="S8" s="202"/>
    </row>
    <row r="9" spans="1:22" ht="15" customHeight="1">
      <c r="A9" s="180"/>
      <c r="B9" s="180"/>
      <c r="C9" s="202"/>
      <c r="D9" s="201"/>
      <c r="E9" s="201"/>
      <c r="F9" s="201"/>
      <c r="G9" s="201"/>
      <c r="H9" s="201"/>
      <c r="I9" s="26" t="s">
        <v>11</v>
      </c>
      <c r="J9" s="26" t="s">
        <v>11</v>
      </c>
      <c r="K9" s="64" t="s">
        <v>12</v>
      </c>
      <c r="L9" s="143" t="s">
        <v>13</v>
      </c>
      <c r="M9" s="143" t="s">
        <v>13</v>
      </c>
      <c r="N9" s="143" t="s">
        <v>13</v>
      </c>
      <c r="O9" s="143" t="s">
        <v>13</v>
      </c>
      <c r="P9" s="143" t="s">
        <v>13</v>
      </c>
      <c r="Q9" s="143" t="s">
        <v>13</v>
      </c>
      <c r="R9" s="143" t="s">
        <v>13</v>
      </c>
      <c r="S9" s="202"/>
    </row>
    <row r="10" spans="1:22" ht="12" customHeight="1">
      <c r="A10" s="64">
        <v>1</v>
      </c>
      <c r="B10" s="64">
        <v>2</v>
      </c>
      <c r="C10" s="7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64">
        <v>10</v>
      </c>
      <c r="K10" s="64">
        <v>11</v>
      </c>
      <c r="L10" s="64">
        <v>12</v>
      </c>
      <c r="M10" s="64">
        <v>13</v>
      </c>
      <c r="N10" s="64">
        <v>14</v>
      </c>
      <c r="O10" s="64">
        <v>15</v>
      </c>
      <c r="P10" s="64">
        <v>16</v>
      </c>
      <c r="Q10" s="64">
        <v>17</v>
      </c>
      <c r="R10" s="64">
        <v>18</v>
      </c>
      <c r="S10" s="64">
        <v>19</v>
      </c>
    </row>
    <row r="11" spans="1:22" ht="10.5" customHeight="1">
      <c r="A11" s="150" t="s">
        <v>97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</row>
    <row r="12" spans="1:22" ht="9" customHeight="1">
      <c r="A12" s="151" t="s">
        <v>65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72"/>
      <c r="U12" s="72"/>
      <c r="V12" s="70"/>
    </row>
    <row r="13" spans="1:22" ht="9" customHeight="1">
      <c r="A13" s="49">
        <v>206</v>
      </c>
      <c r="B13" s="138" t="s">
        <v>88</v>
      </c>
      <c r="C13" s="43" t="s">
        <v>120</v>
      </c>
      <c r="D13" s="54" t="s">
        <v>119</v>
      </c>
      <c r="E13" s="140" t="s">
        <v>87</v>
      </c>
      <c r="F13" s="140" t="s">
        <v>30</v>
      </c>
      <c r="G13" s="42">
        <v>2</v>
      </c>
      <c r="H13" s="42">
        <v>2</v>
      </c>
      <c r="I13" s="139">
        <v>531.5</v>
      </c>
      <c r="J13" s="139">
        <v>516.20000000000005</v>
      </c>
      <c r="K13" s="42">
        <v>13</v>
      </c>
      <c r="L13" s="53">
        <f>'Приложение 2.1'!G15</f>
        <v>1777682.4</v>
      </c>
      <c r="M13" s="139">
        <v>0</v>
      </c>
      <c r="N13" s="139">
        <v>0</v>
      </c>
      <c r="O13" s="139">
        <v>0</v>
      </c>
      <c r="P13" s="139">
        <f>L13</f>
        <v>1777682.4</v>
      </c>
      <c r="Q13" s="139">
        <v>0</v>
      </c>
      <c r="R13" s="139">
        <v>0</v>
      </c>
      <c r="S13" s="43" t="s">
        <v>84</v>
      </c>
      <c r="T13" s="39"/>
      <c r="U13" s="40"/>
      <c r="V13" s="70"/>
    </row>
    <row r="14" spans="1:22" ht="28.5" customHeight="1">
      <c r="A14" s="206" t="s">
        <v>66</v>
      </c>
      <c r="B14" s="206"/>
      <c r="C14" s="43"/>
      <c r="D14" s="138"/>
      <c r="E14" s="49" t="s">
        <v>64</v>
      </c>
      <c r="F14" s="49" t="s">
        <v>64</v>
      </c>
      <c r="G14" s="49" t="s">
        <v>64</v>
      </c>
      <c r="H14" s="49" t="s">
        <v>64</v>
      </c>
      <c r="I14" s="50">
        <f>SUM(I13)</f>
        <v>531.5</v>
      </c>
      <c r="J14" s="50">
        <f t="shared" ref="J14:R14" si="0">SUM(J13)</f>
        <v>516.20000000000005</v>
      </c>
      <c r="K14" s="51">
        <f t="shared" si="0"/>
        <v>13</v>
      </c>
      <c r="L14" s="50">
        <f t="shared" si="0"/>
        <v>1777682.4</v>
      </c>
      <c r="M14" s="50">
        <f t="shared" si="0"/>
        <v>0</v>
      </c>
      <c r="N14" s="50">
        <f t="shared" si="0"/>
        <v>0</v>
      </c>
      <c r="O14" s="50">
        <f t="shared" si="0"/>
        <v>0</v>
      </c>
      <c r="P14" s="50">
        <f t="shared" si="0"/>
        <v>1777682.4</v>
      </c>
      <c r="Q14" s="50">
        <f t="shared" si="0"/>
        <v>0</v>
      </c>
      <c r="R14" s="50">
        <f t="shared" si="0"/>
        <v>0</v>
      </c>
      <c r="S14" s="139"/>
      <c r="T14" s="39"/>
      <c r="U14" s="71"/>
      <c r="V14" s="70"/>
    </row>
    <row r="15" spans="1:22" ht="17.25" customHeight="1">
      <c r="A15" s="150" t="s">
        <v>93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41"/>
      <c r="U15" s="41"/>
      <c r="V15" s="70"/>
    </row>
    <row r="16" spans="1:22" ht="9" customHeight="1">
      <c r="A16" s="154" t="s">
        <v>65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6"/>
      <c r="T16" s="72"/>
      <c r="U16" s="72"/>
    </row>
    <row r="17" spans="1:22" ht="9" customHeight="1">
      <c r="A17" s="49">
        <v>201</v>
      </c>
      <c r="B17" s="138" t="s">
        <v>89</v>
      </c>
      <c r="C17" s="43" t="s">
        <v>120</v>
      </c>
      <c r="D17" s="54" t="s">
        <v>119</v>
      </c>
      <c r="E17" s="140" t="s">
        <v>0</v>
      </c>
      <c r="F17" s="140" t="s">
        <v>30</v>
      </c>
      <c r="G17" s="42">
        <v>2</v>
      </c>
      <c r="H17" s="42">
        <v>1</v>
      </c>
      <c r="I17" s="139">
        <v>510.7</v>
      </c>
      <c r="J17" s="139">
        <v>424.1</v>
      </c>
      <c r="K17" s="42">
        <v>21</v>
      </c>
      <c r="L17" s="53">
        <f>'Приложение 2.1'!G18</f>
        <v>1759982.36</v>
      </c>
      <c r="M17" s="139">
        <v>0</v>
      </c>
      <c r="N17" s="139">
        <v>0</v>
      </c>
      <c r="O17" s="139">
        <v>0</v>
      </c>
      <c r="P17" s="139">
        <f>L17</f>
        <v>1759982.36</v>
      </c>
      <c r="Q17" s="139">
        <v>0</v>
      </c>
      <c r="R17" s="139">
        <v>0</v>
      </c>
      <c r="S17" s="43" t="s">
        <v>85</v>
      </c>
      <c r="T17" s="39"/>
      <c r="U17" s="40"/>
    </row>
    <row r="18" spans="1:22" ht="9" customHeight="1">
      <c r="A18" s="49">
        <v>202</v>
      </c>
      <c r="B18" s="138" t="s">
        <v>90</v>
      </c>
      <c r="C18" s="43" t="s">
        <v>120</v>
      </c>
      <c r="D18" s="54" t="s">
        <v>119</v>
      </c>
      <c r="E18" s="140" t="s">
        <v>86</v>
      </c>
      <c r="F18" s="140" t="s">
        <v>30</v>
      </c>
      <c r="G18" s="42">
        <v>2</v>
      </c>
      <c r="H18" s="42">
        <v>2</v>
      </c>
      <c r="I18" s="139">
        <v>534.20000000000005</v>
      </c>
      <c r="J18" s="139">
        <v>488.2</v>
      </c>
      <c r="K18" s="42">
        <v>20</v>
      </c>
      <c r="L18" s="53">
        <f>'Приложение 2.1'!G19</f>
        <v>2077948.97</v>
      </c>
      <c r="M18" s="139">
        <v>0</v>
      </c>
      <c r="N18" s="139">
        <v>0</v>
      </c>
      <c r="O18" s="139">
        <v>0</v>
      </c>
      <c r="P18" s="139">
        <f>L18</f>
        <v>2077948.97</v>
      </c>
      <c r="Q18" s="139">
        <v>0</v>
      </c>
      <c r="R18" s="139">
        <v>0</v>
      </c>
      <c r="S18" s="43" t="s">
        <v>85</v>
      </c>
      <c r="T18" s="39"/>
      <c r="U18" s="40"/>
    </row>
    <row r="19" spans="1:22" ht="24.75" customHeight="1">
      <c r="A19" s="206" t="s">
        <v>66</v>
      </c>
      <c r="B19" s="206"/>
      <c r="C19" s="43"/>
      <c r="D19" s="138"/>
      <c r="E19" s="49" t="s">
        <v>64</v>
      </c>
      <c r="F19" s="49" t="s">
        <v>64</v>
      </c>
      <c r="G19" s="49" t="s">
        <v>64</v>
      </c>
      <c r="H19" s="49" t="s">
        <v>64</v>
      </c>
      <c r="I19" s="50">
        <f t="shared" ref="I19:R19" si="1">SUM(I17:I18)</f>
        <v>1044.9000000000001</v>
      </c>
      <c r="J19" s="50">
        <f t="shared" si="1"/>
        <v>912.3</v>
      </c>
      <c r="K19" s="51">
        <f t="shared" si="1"/>
        <v>41</v>
      </c>
      <c r="L19" s="50">
        <f t="shared" si="1"/>
        <v>3837931.33</v>
      </c>
      <c r="M19" s="50">
        <f t="shared" si="1"/>
        <v>0</v>
      </c>
      <c r="N19" s="50">
        <f t="shared" si="1"/>
        <v>0</v>
      </c>
      <c r="O19" s="50">
        <f t="shared" si="1"/>
        <v>0</v>
      </c>
      <c r="P19" s="50">
        <f t="shared" si="1"/>
        <v>3837931.33</v>
      </c>
      <c r="Q19" s="50">
        <f t="shared" si="1"/>
        <v>0</v>
      </c>
      <c r="R19" s="50">
        <f t="shared" si="1"/>
        <v>0</v>
      </c>
      <c r="S19" s="139"/>
      <c r="T19" s="39"/>
      <c r="U19" s="71"/>
    </row>
    <row r="20" spans="1:22" ht="27.75" customHeight="1">
      <c r="V20" s="70"/>
    </row>
  </sheetData>
  <sheetProtection selectLockedCells="1" selectUnlockedCells="1"/>
  <autoFilter ref="A10:V19"/>
  <mergeCells count="29">
    <mergeCell ref="A14:B14"/>
    <mergeCell ref="A12:S12"/>
    <mergeCell ref="A11:S11"/>
    <mergeCell ref="A19:B19"/>
    <mergeCell ref="A16:S16"/>
    <mergeCell ref="A15:S15"/>
    <mergeCell ref="P1:S1"/>
    <mergeCell ref="H2:S2"/>
    <mergeCell ref="M7:M8"/>
    <mergeCell ref="N7:N8"/>
    <mergeCell ref="O7:O8"/>
    <mergeCell ref="L5:R5"/>
    <mergeCell ref="M6:R6"/>
    <mergeCell ref="R7:R8"/>
    <mergeCell ref="H5:H9"/>
    <mergeCell ref="P7:Q7"/>
    <mergeCell ref="I5:I8"/>
    <mergeCell ref="J5:J8"/>
    <mergeCell ref="K5:K8"/>
    <mergeCell ref="L6:L8"/>
    <mergeCell ref="A3:S3"/>
    <mergeCell ref="A5:A9"/>
    <mergeCell ref="B5:B9"/>
    <mergeCell ref="D5:D9"/>
    <mergeCell ref="F5:F9"/>
    <mergeCell ref="G5:G9"/>
    <mergeCell ref="S5:S9"/>
    <mergeCell ref="E5:E9"/>
    <mergeCell ref="C5:C9"/>
  </mergeCells>
  <pageMargins left="0.74803149606299213" right="0.19685039370078741" top="1.3779527559055118" bottom="0.43307086614173229" header="1.1023622047244095" footer="0.19685039370078741"/>
  <pageSetup paperSize="9" scale="83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22"/>
  <sheetViews>
    <sheetView view="pageBreakPreview" zoomScale="115" zoomScaleNormal="120" zoomScaleSheetLayoutView="115" workbookViewId="0">
      <pane ySplit="12" topLeftCell="A18" activePane="bottomLeft" state="frozen"/>
      <selection pane="bottomLeft" activeCell="B18" sqref="B18"/>
    </sheetView>
  </sheetViews>
  <sheetFormatPr defaultRowHeight="12.75"/>
  <cols>
    <col min="1" max="1" width="4.1640625" style="9" customWidth="1"/>
    <col min="2" max="2" width="38.33203125" style="9" customWidth="1"/>
    <col min="3" max="3" width="10.5" style="9" hidden="1" customWidth="1"/>
    <col min="4" max="4" width="9.5" style="9" hidden="1" customWidth="1"/>
    <col min="5" max="5" width="11.6640625" style="7" hidden="1" customWidth="1"/>
    <col min="6" max="6" width="9.6640625" style="7" hidden="1" customWidth="1"/>
    <col min="7" max="7" width="12.5" style="7" customWidth="1"/>
    <col min="8" max="8" width="10.1640625" style="7" customWidth="1"/>
    <col min="9" max="9" width="14.5" style="7" customWidth="1"/>
    <col min="10" max="10" width="7.6640625" style="77" hidden="1" customWidth="1"/>
    <col min="11" max="11" width="10.1640625" style="7" customWidth="1"/>
    <col min="12" max="12" width="8" style="77" hidden="1" customWidth="1"/>
    <col min="13" max="13" width="8.5" style="7" customWidth="1"/>
    <col min="14" max="14" width="6.5" style="77" hidden="1" customWidth="1"/>
    <col min="15" max="15" width="9" style="7" customWidth="1"/>
    <col min="16" max="16" width="7" style="77" hidden="1" customWidth="1"/>
    <col min="17" max="17" width="8.5" style="7" customWidth="1"/>
    <col min="18" max="18" width="6.33203125" style="77" hidden="1" customWidth="1"/>
    <col min="19" max="19" width="9.83203125" style="7" customWidth="1"/>
    <col min="20" max="20" width="3.33203125" style="79" customWidth="1"/>
    <col min="21" max="21" width="10" style="10" customWidth="1"/>
    <col min="22" max="22" width="8.1640625" style="10" customWidth="1"/>
    <col min="23" max="23" width="7.83203125" style="7" customWidth="1"/>
    <col min="24" max="24" width="11.33203125" style="7" customWidth="1"/>
    <col min="25" max="25" width="6.33203125" style="10" customWidth="1"/>
    <col min="26" max="26" width="10.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83203125" style="10" customWidth="1"/>
    <col min="31" max="31" width="4" style="10" customWidth="1"/>
    <col min="32" max="32" width="3.83203125" style="10" customWidth="1"/>
    <col min="33" max="34" width="4.5" style="10" customWidth="1"/>
    <col min="35" max="35" width="10.33203125" style="10" customWidth="1"/>
    <col min="36" max="36" width="9.83203125" style="10" customWidth="1"/>
    <col min="37" max="37" width="9.6640625" style="10" customWidth="1"/>
    <col min="38" max="38" width="7.6640625" style="10" customWidth="1"/>
    <col min="39" max="39" width="12" style="9" customWidth="1"/>
    <col min="40" max="40" width="8.33203125" style="61" customWidth="1"/>
    <col min="41" max="41" width="13.6640625" style="61" customWidth="1"/>
    <col min="42" max="46" width="14" style="61" customWidth="1"/>
    <col min="47" max="47" width="9.5" style="61" customWidth="1"/>
    <col min="48" max="48" width="9" style="61" customWidth="1"/>
    <col min="49" max="49" width="8.5" style="61" customWidth="1"/>
    <col min="50" max="51" width="14" style="61" customWidth="1"/>
    <col min="52" max="52" width="8.33203125" style="61" customWidth="1"/>
    <col min="53" max="53" width="8.6640625" style="61" customWidth="1"/>
    <col min="54" max="57" width="9.5" style="9" customWidth="1"/>
    <col min="58" max="58" width="10" style="9" customWidth="1"/>
    <col min="59" max="63" width="9.5" style="9" customWidth="1"/>
    <col min="64" max="76" width="9.33203125" style="9" customWidth="1"/>
    <col min="77" max="77" width="9.33203125" style="108" customWidth="1"/>
    <col min="78" max="78" width="9.5" style="108" customWidth="1"/>
    <col min="79" max="79" width="10.6640625" style="9" customWidth="1"/>
    <col min="80" max="83" width="9.33203125" style="9" customWidth="1"/>
    <col min="84" max="16384" width="9.33203125" style="9"/>
  </cols>
  <sheetData>
    <row r="1" spans="1:81" s="18" customFormat="1" ht="47.25" customHeight="1">
      <c r="B1" s="101"/>
      <c r="C1" s="63"/>
      <c r="D1" s="63"/>
      <c r="E1" s="110"/>
      <c r="F1" s="110"/>
      <c r="G1" s="115"/>
      <c r="H1" s="61"/>
      <c r="I1" s="61"/>
      <c r="J1" s="76"/>
      <c r="K1" s="110"/>
      <c r="L1" s="76"/>
      <c r="M1" s="110"/>
      <c r="N1" s="76"/>
      <c r="O1" s="110"/>
      <c r="P1" s="76"/>
      <c r="Q1" s="110"/>
      <c r="R1" s="76"/>
      <c r="S1" s="110"/>
      <c r="T1" s="62"/>
      <c r="U1" s="65"/>
      <c r="V1" s="65"/>
      <c r="W1" s="65"/>
      <c r="Y1" s="66"/>
      <c r="Z1" s="66"/>
      <c r="AB1" s="66"/>
      <c r="AC1" s="66"/>
      <c r="AD1" s="66"/>
      <c r="AE1" s="66"/>
      <c r="AF1" s="66"/>
      <c r="AG1" s="66"/>
      <c r="AH1" s="66"/>
      <c r="AI1" s="179"/>
      <c r="AJ1" s="179"/>
      <c r="AK1" s="179"/>
      <c r="AL1" s="179"/>
      <c r="BD1" s="67"/>
      <c r="BE1" s="240"/>
      <c r="BF1" s="240"/>
      <c r="BG1" s="240"/>
      <c r="BH1" s="240"/>
      <c r="BI1" s="240"/>
      <c r="BJ1" s="240"/>
      <c r="BK1" s="240"/>
      <c r="BY1" s="70"/>
      <c r="BZ1" s="70"/>
    </row>
    <row r="2" spans="1:81" s="121" customFormat="1" ht="45.75" customHeight="1">
      <c r="AB2" s="179" t="s">
        <v>157</v>
      </c>
      <c r="AC2" s="179"/>
      <c r="AD2" s="179"/>
      <c r="AE2" s="179"/>
      <c r="AF2" s="179"/>
      <c r="AG2" s="179"/>
      <c r="AH2" s="179"/>
      <c r="AI2" s="179"/>
      <c r="AJ2" s="179"/>
      <c r="AK2" s="179"/>
      <c r="AL2" s="179"/>
    </row>
    <row r="3" spans="1:81" s="18" customFormat="1" ht="12.75" customHeight="1">
      <c r="A3" s="119"/>
      <c r="B3" s="101"/>
      <c r="C3" s="119"/>
      <c r="D3" s="119"/>
      <c r="E3" s="119"/>
      <c r="F3" s="119"/>
      <c r="G3" s="120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BY3" s="70"/>
      <c r="BZ3" s="70"/>
    </row>
    <row r="4" spans="1:81" s="18" customFormat="1" ht="12" customHeight="1">
      <c r="A4" s="165" t="s">
        <v>155</v>
      </c>
      <c r="B4" s="165"/>
      <c r="C4" s="232"/>
      <c r="D4" s="232"/>
      <c r="E4" s="232"/>
      <c r="F4" s="232"/>
      <c r="G4" s="165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165"/>
      <c r="AK4" s="165"/>
      <c r="AL4" s="232"/>
      <c r="BY4" s="70"/>
      <c r="BZ4" s="70"/>
    </row>
    <row r="5" spans="1:81" s="18" customFormat="1" ht="12" customHeight="1">
      <c r="A5" s="102"/>
      <c r="B5" s="102"/>
      <c r="C5" s="102"/>
      <c r="D5" s="102"/>
      <c r="E5" s="102"/>
      <c r="F5" s="102"/>
      <c r="G5" s="117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78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Y5" s="103"/>
      <c r="BZ5" s="103"/>
    </row>
    <row r="6" spans="1:81" ht="21" customHeight="1">
      <c r="A6" s="190" t="s">
        <v>94</v>
      </c>
      <c r="B6" s="190" t="s">
        <v>8</v>
      </c>
      <c r="C6" s="233" t="s">
        <v>103</v>
      </c>
      <c r="D6" s="233" t="s">
        <v>121</v>
      </c>
      <c r="E6" s="127"/>
      <c r="F6" s="127"/>
      <c r="G6" s="224" t="s">
        <v>31</v>
      </c>
      <c r="H6" s="180" t="s">
        <v>72</v>
      </c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92" t="s">
        <v>32</v>
      </c>
      <c r="AF6" s="193"/>
      <c r="AG6" s="193"/>
      <c r="AH6" s="193"/>
      <c r="AI6" s="193"/>
      <c r="AJ6" s="193"/>
      <c r="AK6" s="193"/>
      <c r="AL6" s="194"/>
      <c r="AN6" s="241" t="s">
        <v>107</v>
      </c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3"/>
      <c r="AZ6" s="186" t="s">
        <v>122</v>
      </c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 t="s">
        <v>138</v>
      </c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Y6" s="212" t="s">
        <v>140</v>
      </c>
      <c r="BZ6" s="212" t="s">
        <v>141</v>
      </c>
      <c r="CA6" s="186" t="s">
        <v>142</v>
      </c>
      <c r="CB6" s="186" t="s">
        <v>143</v>
      </c>
      <c r="CC6" s="186" t="s">
        <v>144</v>
      </c>
    </row>
    <row r="7" spans="1:81" ht="21" customHeight="1">
      <c r="A7" s="225"/>
      <c r="B7" s="225"/>
      <c r="C7" s="234"/>
      <c r="D7" s="234"/>
      <c r="E7" s="128"/>
      <c r="F7" s="128"/>
      <c r="G7" s="212"/>
      <c r="H7" s="192" t="s">
        <v>108</v>
      </c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4"/>
      <c r="T7" s="222" t="s">
        <v>34</v>
      </c>
      <c r="U7" s="219"/>
      <c r="V7" s="222" t="s">
        <v>35</v>
      </c>
      <c r="W7" s="229"/>
      <c r="X7" s="230"/>
      <c r="Y7" s="222" t="s">
        <v>36</v>
      </c>
      <c r="Z7" s="219"/>
      <c r="AA7" s="222" t="s">
        <v>37</v>
      </c>
      <c r="AB7" s="219"/>
      <c r="AC7" s="222" t="s">
        <v>38</v>
      </c>
      <c r="AD7" s="219"/>
      <c r="AE7" s="218" t="s">
        <v>2</v>
      </c>
      <c r="AF7" s="219"/>
      <c r="AG7" s="218" t="s">
        <v>109</v>
      </c>
      <c r="AH7" s="219"/>
      <c r="AI7" s="226" t="s">
        <v>110</v>
      </c>
      <c r="AJ7" s="226" t="s">
        <v>111</v>
      </c>
      <c r="AK7" s="226" t="s">
        <v>112</v>
      </c>
      <c r="AL7" s="226" t="s">
        <v>5</v>
      </c>
      <c r="AN7" s="244" t="s">
        <v>123</v>
      </c>
      <c r="AO7" s="244" t="s">
        <v>124</v>
      </c>
      <c r="AP7" s="244" t="s">
        <v>125</v>
      </c>
      <c r="AQ7" s="244" t="s">
        <v>126</v>
      </c>
      <c r="AR7" s="244" t="s">
        <v>127</v>
      </c>
      <c r="AS7" s="244" t="s">
        <v>128</v>
      </c>
      <c r="AT7" s="244" t="s">
        <v>129</v>
      </c>
      <c r="AU7" s="244" t="s">
        <v>130</v>
      </c>
      <c r="AV7" s="244" t="s">
        <v>131</v>
      </c>
      <c r="AW7" s="244" t="s">
        <v>132</v>
      </c>
      <c r="AX7" s="244" t="s">
        <v>133</v>
      </c>
      <c r="AY7" s="244" t="s">
        <v>134</v>
      </c>
      <c r="AZ7" s="244" t="s">
        <v>123</v>
      </c>
      <c r="BA7" s="244" t="s">
        <v>124</v>
      </c>
      <c r="BB7" s="244" t="s">
        <v>125</v>
      </c>
      <c r="BC7" s="244" t="s">
        <v>126</v>
      </c>
      <c r="BD7" s="244" t="s">
        <v>127</v>
      </c>
      <c r="BE7" s="244" t="s">
        <v>128</v>
      </c>
      <c r="BF7" s="244" t="s">
        <v>129</v>
      </c>
      <c r="BG7" s="244" t="s">
        <v>130</v>
      </c>
      <c r="BH7" s="244" t="s">
        <v>131</v>
      </c>
      <c r="BI7" s="244" t="s">
        <v>132</v>
      </c>
      <c r="BJ7" s="244" t="s">
        <v>133</v>
      </c>
      <c r="BK7" s="244" t="s">
        <v>134</v>
      </c>
      <c r="BL7" s="203" t="s">
        <v>123</v>
      </c>
      <c r="BM7" s="203" t="s">
        <v>124</v>
      </c>
      <c r="BN7" s="203" t="s">
        <v>125</v>
      </c>
      <c r="BO7" s="203" t="s">
        <v>126</v>
      </c>
      <c r="BP7" s="203" t="s">
        <v>127</v>
      </c>
      <c r="BQ7" s="203" t="s">
        <v>128</v>
      </c>
      <c r="BR7" s="203" t="s">
        <v>129</v>
      </c>
      <c r="BS7" s="203" t="s">
        <v>130</v>
      </c>
      <c r="BT7" s="203" t="s">
        <v>131</v>
      </c>
      <c r="BU7" s="203" t="s">
        <v>132</v>
      </c>
      <c r="BV7" s="203" t="s">
        <v>133</v>
      </c>
      <c r="BW7" s="203" t="s">
        <v>134</v>
      </c>
      <c r="BY7" s="212"/>
      <c r="BZ7" s="212"/>
      <c r="CA7" s="186"/>
      <c r="CB7" s="186"/>
      <c r="CC7" s="186"/>
    </row>
    <row r="8" spans="1:81" ht="78" customHeight="1">
      <c r="A8" s="225"/>
      <c r="B8" s="225"/>
      <c r="C8" s="235"/>
      <c r="D8" s="235"/>
      <c r="E8" s="128"/>
      <c r="F8" s="128"/>
      <c r="G8" s="213"/>
      <c r="H8" s="130" t="s">
        <v>113</v>
      </c>
      <c r="I8" s="130" t="s">
        <v>145</v>
      </c>
      <c r="J8" s="216" t="s">
        <v>146</v>
      </c>
      <c r="K8" s="217"/>
      <c r="L8" s="216" t="s">
        <v>147</v>
      </c>
      <c r="M8" s="217"/>
      <c r="N8" s="216" t="s">
        <v>148</v>
      </c>
      <c r="O8" s="217"/>
      <c r="P8" s="216" t="s">
        <v>149</v>
      </c>
      <c r="Q8" s="217"/>
      <c r="R8" s="216" t="s">
        <v>150</v>
      </c>
      <c r="S8" s="217"/>
      <c r="T8" s="220"/>
      <c r="U8" s="221"/>
      <c r="V8" s="210"/>
      <c r="W8" s="231"/>
      <c r="X8" s="211"/>
      <c r="Y8" s="220"/>
      <c r="Z8" s="221"/>
      <c r="AA8" s="220"/>
      <c r="AB8" s="221"/>
      <c r="AC8" s="220"/>
      <c r="AD8" s="221"/>
      <c r="AE8" s="220"/>
      <c r="AF8" s="221"/>
      <c r="AG8" s="220"/>
      <c r="AH8" s="221"/>
      <c r="AI8" s="236"/>
      <c r="AJ8" s="228"/>
      <c r="AK8" s="228"/>
      <c r="AL8" s="228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245"/>
      <c r="BE8" s="245"/>
      <c r="BF8" s="245"/>
      <c r="BG8" s="245"/>
      <c r="BH8" s="245"/>
      <c r="BI8" s="245"/>
      <c r="BJ8" s="245"/>
      <c r="BK8" s="245"/>
      <c r="BL8" s="203"/>
      <c r="BM8" s="203"/>
      <c r="BN8" s="203"/>
      <c r="BO8" s="203"/>
      <c r="BP8" s="203"/>
      <c r="BQ8" s="203"/>
      <c r="BR8" s="203"/>
      <c r="BS8" s="203"/>
      <c r="BT8" s="203"/>
      <c r="BU8" s="203"/>
      <c r="BV8" s="203"/>
      <c r="BW8" s="203"/>
      <c r="BY8" s="212"/>
      <c r="BZ8" s="212"/>
      <c r="CA8" s="186"/>
      <c r="CB8" s="186"/>
      <c r="CC8" s="186"/>
    </row>
    <row r="9" spans="1:81" ht="9" customHeight="1">
      <c r="A9" s="225"/>
      <c r="B9" s="225"/>
      <c r="C9" s="197" t="s">
        <v>73</v>
      </c>
      <c r="D9" s="197" t="s">
        <v>73</v>
      </c>
      <c r="E9" s="128"/>
      <c r="F9" s="128"/>
      <c r="G9" s="224" t="s">
        <v>13</v>
      </c>
      <c r="H9" s="197" t="s">
        <v>13</v>
      </c>
      <c r="I9" s="197" t="s">
        <v>13</v>
      </c>
      <c r="J9" s="197" t="s">
        <v>114</v>
      </c>
      <c r="K9" s="197" t="s">
        <v>13</v>
      </c>
      <c r="L9" s="197" t="s">
        <v>114</v>
      </c>
      <c r="M9" s="197" t="s">
        <v>13</v>
      </c>
      <c r="N9" s="197" t="s">
        <v>114</v>
      </c>
      <c r="O9" s="197" t="s">
        <v>13</v>
      </c>
      <c r="P9" s="197" t="s">
        <v>114</v>
      </c>
      <c r="Q9" s="197" t="s">
        <v>13</v>
      </c>
      <c r="R9" s="197" t="s">
        <v>114</v>
      </c>
      <c r="S9" s="197" t="s">
        <v>13</v>
      </c>
      <c r="T9" s="237" t="s">
        <v>39</v>
      </c>
      <c r="U9" s="190" t="s">
        <v>13</v>
      </c>
      <c r="V9" s="226" t="s">
        <v>139</v>
      </c>
      <c r="W9" s="224" t="s">
        <v>73</v>
      </c>
      <c r="X9" s="224" t="s">
        <v>13</v>
      </c>
      <c r="Y9" s="190" t="s">
        <v>73</v>
      </c>
      <c r="Z9" s="190" t="s">
        <v>13</v>
      </c>
      <c r="AA9" s="190" t="s">
        <v>73</v>
      </c>
      <c r="AB9" s="190" t="s">
        <v>13</v>
      </c>
      <c r="AC9" s="190" t="s">
        <v>74</v>
      </c>
      <c r="AD9" s="190" t="s">
        <v>13</v>
      </c>
      <c r="AE9" s="190" t="s">
        <v>73</v>
      </c>
      <c r="AF9" s="190" t="s">
        <v>13</v>
      </c>
      <c r="AG9" s="190" t="s">
        <v>73</v>
      </c>
      <c r="AH9" s="190" t="s">
        <v>13</v>
      </c>
      <c r="AI9" s="190" t="s">
        <v>13</v>
      </c>
      <c r="AJ9" s="190" t="s">
        <v>13</v>
      </c>
      <c r="AK9" s="190" t="s">
        <v>13</v>
      </c>
      <c r="AL9" s="190" t="s">
        <v>13</v>
      </c>
      <c r="AN9" s="224" t="s">
        <v>115</v>
      </c>
      <c r="AO9" s="224" t="s">
        <v>116</v>
      </c>
      <c r="AP9" s="224" t="s">
        <v>116</v>
      </c>
      <c r="AQ9" s="224" t="s">
        <v>116</v>
      </c>
      <c r="AR9" s="224" t="s">
        <v>116</v>
      </c>
      <c r="AS9" s="224" t="s">
        <v>116</v>
      </c>
      <c r="AT9" s="224" t="s">
        <v>117</v>
      </c>
      <c r="AU9" s="224" t="s">
        <v>115</v>
      </c>
      <c r="AV9" s="224" t="s">
        <v>115</v>
      </c>
      <c r="AW9" s="224" t="s">
        <v>115</v>
      </c>
      <c r="AX9" s="224" t="s">
        <v>115</v>
      </c>
      <c r="AY9" s="224" t="s">
        <v>115</v>
      </c>
      <c r="AZ9" s="224" t="s">
        <v>115</v>
      </c>
      <c r="BA9" s="224" t="s">
        <v>116</v>
      </c>
      <c r="BB9" s="224" t="s">
        <v>116</v>
      </c>
      <c r="BC9" s="224" t="s">
        <v>116</v>
      </c>
      <c r="BD9" s="224" t="s">
        <v>116</v>
      </c>
      <c r="BE9" s="224" t="s">
        <v>116</v>
      </c>
      <c r="BF9" s="224" t="s">
        <v>135</v>
      </c>
      <c r="BG9" s="224" t="s">
        <v>115</v>
      </c>
      <c r="BH9" s="224" t="s">
        <v>115</v>
      </c>
      <c r="BI9" s="224" t="s">
        <v>115</v>
      </c>
      <c r="BJ9" s="224" t="s">
        <v>115</v>
      </c>
      <c r="BK9" s="224" t="s">
        <v>115</v>
      </c>
      <c r="BL9" s="186" t="s">
        <v>115</v>
      </c>
      <c r="BM9" s="186" t="s">
        <v>116</v>
      </c>
      <c r="BN9" s="186" t="s">
        <v>116</v>
      </c>
      <c r="BO9" s="186" t="s">
        <v>116</v>
      </c>
      <c r="BP9" s="186" t="s">
        <v>116</v>
      </c>
      <c r="BQ9" s="186" t="s">
        <v>116</v>
      </c>
      <c r="BR9" s="186" t="s">
        <v>135</v>
      </c>
      <c r="BS9" s="186" t="s">
        <v>115</v>
      </c>
      <c r="BT9" s="186" t="s">
        <v>115</v>
      </c>
      <c r="BU9" s="186" t="s">
        <v>115</v>
      </c>
      <c r="BV9" s="186" t="s">
        <v>115</v>
      </c>
      <c r="BW9" s="186" t="s">
        <v>115</v>
      </c>
      <c r="BY9" s="212"/>
      <c r="BZ9" s="212"/>
      <c r="CA9" s="186"/>
      <c r="CB9" s="186"/>
      <c r="CC9" s="186"/>
    </row>
    <row r="10" spans="1:81" ht="9.75" customHeight="1">
      <c r="A10" s="225"/>
      <c r="B10" s="225"/>
      <c r="C10" s="223"/>
      <c r="D10" s="223"/>
      <c r="E10" s="128"/>
      <c r="F10" s="128"/>
      <c r="G10" s="212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38"/>
      <c r="U10" s="225"/>
      <c r="V10" s="227"/>
      <c r="W10" s="212"/>
      <c r="X10" s="212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186"/>
      <c r="BM10" s="186"/>
      <c r="BN10" s="186"/>
      <c r="BO10" s="186"/>
      <c r="BP10" s="186"/>
      <c r="BQ10" s="186"/>
      <c r="BR10" s="186"/>
      <c r="BS10" s="186"/>
      <c r="BT10" s="186"/>
      <c r="BU10" s="186"/>
      <c r="BV10" s="186"/>
      <c r="BW10" s="186"/>
      <c r="BY10" s="212"/>
      <c r="BZ10" s="212"/>
      <c r="CA10" s="186"/>
      <c r="CB10" s="186"/>
      <c r="CC10" s="186"/>
    </row>
    <row r="11" spans="1:81" ht="25.5" customHeight="1">
      <c r="A11" s="191"/>
      <c r="B11" s="191"/>
      <c r="C11" s="198"/>
      <c r="D11" s="198"/>
      <c r="E11" s="129"/>
      <c r="F11" s="129"/>
      <c r="G11" s="213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239"/>
      <c r="U11" s="191"/>
      <c r="V11" s="228"/>
      <c r="W11" s="213"/>
      <c r="X11" s="213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186"/>
      <c r="BM11" s="186"/>
      <c r="BN11" s="186"/>
      <c r="BO11" s="186"/>
      <c r="BP11" s="186"/>
      <c r="BQ11" s="186"/>
      <c r="BR11" s="186"/>
      <c r="BS11" s="186"/>
      <c r="BT11" s="186"/>
      <c r="BU11" s="186"/>
      <c r="BV11" s="186"/>
      <c r="BW11" s="186"/>
      <c r="BY11" s="213"/>
      <c r="BZ11" s="213"/>
      <c r="CA11" s="186"/>
      <c r="CB11" s="186"/>
      <c r="CC11" s="186"/>
    </row>
    <row r="12" spans="1:81" ht="12" customHeight="1">
      <c r="A12" s="137" t="s">
        <v>14</v>
      </c>
      <c r="B12" s="124" t="s">
        <v>15</v>
      </c>
      <c r="C12" s="124"/>
      <c r="D12" s="124"/>
      <c r="E12" s="124"/>
      <c r="F12" s="124"/>
      <c r="G12" s="124">
        <v>3</v>
      </c>
      <c r="H12" s="124">
        <v>4</v>
      </c>
      <c r="I12" s="124">
        <v>5</v>
      </c>
      <c r="J12" s="124"/>
      <c r="K12" s="124">
        <v>6</v>
      </c>
      <c r="L12" s="124"/>
      <c r="M12" s="124">
        <v>7</v>
      </c>
      <c r="N12" s="124"/>
      <c r="O12" s="124">
        <v>8</v>
      </c>
      <c r="P12" s="124"/>
      <c r="Q12" s="124">
        <v>9</v>
      </c>
      <c r="R12" s="124"/>
      <c r="S12" s="124">
        <v>10</v>
      </c>
      <c r="T12" s="124">
        <v>11</v>
      </c>
      <c r="U12" s="124">
        <v>12</v>
      </c>
      <c r="V12" s="124">
        <v>13</v>
      </c>
      <c r="W12" s="124">
        <v>14</v>
      </c>
      <c r="X12" s="124">
        <v>15</v>
      </c>
      <c r="Y12" s="124">
        <v>16</v>
      </c>
      <c r="Z12" s="124">
        <v>17</v>
      </c>
      <c r="AA12" s="124">
        <v>18</v>
      </c>
      <c r="AB12" s="124">
        <v>19</v>
      </c>
      <c r="AC12" s="124">
        <v>20</v>
      </c>
      <c r="AD12" s="124">
        <v>21</v>
      </c>
      <c r="AE12" s="124">
        <v>22</v>
      </c>
      <c r="AF12" s="124">
        <v>23</v>
      </c>
      <c r="AG12" s="124">
        <v>24</v>
      </c>
      <c r="AH12" s="124">
        <v>25</v>
      </c>
      <c r="AI12" s="124">
        <v>26</v>
      </c>
      <c r="AJ12" s="124">
        <v>27</v>
      </c>
      <c r="AK12" s="124">
        <v>28</v>
      </c>
      <c r="AL12" s="124">
        <v>29</v>
      </c>
      <c r="AN12" s="124">
        <v>30</v>
      </c>
      <c r="AO12" s="124">
        <v>31</v>
      </c>
      <c r="AP12" s="124">
        <v>32</v>
      </c>
      <c r="AQ12" s="124">
        <v>33</v>
      </c>
      <c r="AR12" s="124">
        <v>34</v>
      </c>
      <c r="AS12" s="124">
        <v>35</v>
      </c>
      <c r="AT12" s="124">
        <v>41</v>
      </c>
      <c r="AU12" s="124">
        <v>42</v>
      </c>
      <c r="AV12" s="124">
        <v>43</v>
      </c>
      <c r="AW12" s="124">
        <v>44</v>
      </c>
      <c r="AX12" s="124">
        <v>45</v>
      </c>
      <c r="AY12" s="124">
        <v>46</v>
      </c>
      <c r="AZ12" s="124">
        <v>36</v>
      </c>
      <c r="BA12" s="124">
        <v>37</v>
      </c>
      <c r="BB12" s="124">
        <v>38</v>
      </c>
      <c r="BC12" s="124">
        <v>39</v>
      </c>
      <c r="BD12" s="124">
        <v>40</v>
      </c>
      <c r="BE12" s="124">
        <v>41</v>
      </c>
      <c r="BF12" s="124">
        <v>48</v>
      </c>
      <c r="BG12" s="124">
        <v>49</v>
      </c>
      <c r="BH12" s="124">
        <v>50</v>
      </c>
      <c r="BI12" s="124">
        <v>51</v>
      </c>
      <c r="BJ12" s="124">
        <v>52</v>
      </c>
      <c r="BK12" s="124">
        <v>53</v>
      </c>
      <c r="BL12" s="124">
        <v>42</v>
      </c>
      <c r="BM12" s="124">
        <v>43</v>
      </c>
      <c r="BN12" s="124">
        <v>44</v>
      </c>
      <c r="BO12" s="124">
        <v>45</v>
      </c>
      <c r="BP12" s="124">
        <v>46</v>
      </c>
      <c r="BQ12" s="124">
        <v>47</v>
      </c>
      <c r="BR12" s="124">
        <v>60</v>
      </c>
      <c r="BS12" s="124">
        <v>61</v>
      </c>
      <c r="BT12" s="124">
        <v>62</v>
      </c>
      <c r="BU12" s="124">
        <v>63</v>
      </c>
      <c r="BV12" s="124">
        <v>64</v>
      </c>
      <c r="BW12" s="124">
        <v>65</v>
      </c>
      <c r="BY12" s="105"/>
      <c r="BZ12" s="105"/>
      <c r="CA12" s="105"/>
      <c r="CB12" s="105"/>
    </row>
    <row r="13" spans="1:81" s="18" customFormat="1" ht="15" customHeight="1">
      <c r="A13" s="214" t="s">
        <v>97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81"/>
      <c r="BL13" s="207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9"/>
      <c r="BY13" s="210"/>
      <c r="BZ13" s="211"/>
      <c r="CA13" s="180"/>
      <c r="CB13" s="180"/>
      <c r="CC13" s="180"/>
    </row>
    <row r="14" spans="1:81" s="18" customFormat="1" ht="11.25" customHeight="1">
      <c r="A14" s="154" t="s">
        <v>65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6"/>
      <c r="AN14" s="111" t="e">
        <f>I14/'Приложение 1.1'!J12</f>
        <v>#DIV/0!</v>
      </c>
      <c r="AO14" s="111" t="e">
        <f t="shared" ref="AO14:AO16" si="0">K14/J14</f>
        <v>#DIV/0!</v>
      </c>
      <c r="AP14" s="111" t="e">
        <f t="shared" ref="AP14:AP16" si="1">M14/L14</f>
        <v>#DIV/0!</v>
      </c>
      <c r="AQ14" s="111" t="e">
        <f t="shared" ref="AQ14:AQ16" si="2">O14/N14</f>
        <v>#DIV/0!</v>
      </c>
      <c r="AR14" s="111" t="e">
        <f t="shared" ref="AR14:AR16" si="3">Q14/P14</f>
        <v>#DIV/0!</v>
      </c>
      <c r="AS14" s="111" t="e">
        <f t="shared" ref="AS14:AS16" si="4">S14/R14</f>
        <v>#DIV/0!</v>
      </c>
      <c r="AT14" s="111" t="e">
        <f t="shared" ref="AT14:AT16" si="5">U14/T14</f>
        <v>#DIV/0!</v>
      </c>
      <c r="AU14" s="111" t="e">
        <f t="shared" ref="AU14:AU16" si="6">X14/W14</f>
        <v>#DIV/0!</v>
      </c>
      <c r="AV14" s="111" t="e">
        <f t="shared" ref="AV14:AV16" si="7">Z14/Y14</f>
        <v>#DIV/0!</v>
      </c>
      <c r="AW14" s="111" t="e">
        <f t="shared" ref="AW14:AW16" si="8">AB14/AA14</f>
        <v>#DIV/0!</v>
      </c>
      <c r="AX14" s="111" t="e">
        <f t="shared" ref="AX14:AX16" si="9">AH14/AG14</f>
        <v>#DIV/0!</v>
      </c>
      <c r="AY14" s="111" t="e">
        <f>AI14/'Приложение 1.1'!J12</f>
        <v>#DIV/0!</v>
      </c>
      <c r="AZ14" s="111">
        <v>730.08</v>
      </c>
      <c r="BA14" s="111">
        <v>2070.12</v>
      </c>
      <c r="BB14" s="111">
        <v>848.92</v>
      </c>
      <c r="BC14" s="111">
        <v>819.73</v>
      </c>
      <c r="BD14" s="111">
        <v>611.5</v>
      </c>
      <c r="BE14" s="111">
        <v>1080.04</v>
      </c>
      <c r="BF14" s="111">
        <v>2671800.0099999998</v>
      </c>
      <c r="BG14" s="111">
        <f t="shared" ref="BG14:BG16" si="10">IF(V14="ПК",4607.6,4422.85)</f>
        <v>4422.8500000000004</v>
      </c>
      <c r="BH14" s="111">
        <v>8748.57</v>
      </c>
      <c r="BI14" s="111">
        <v>3389.61</v>
      </c>
      <c r="BJ14" s="111">
        <v>5995.76</v>
      </c>
      <c r="BK14" s="111">
        <v>548.62</v>
      </c>
      <c r="BL14" s="112" t="e">
        <f t="shared" ref="BL14:BL16" si="11">IF(AN14&gt;AZ14, "+", " ")</f>
        <v>#DIV/0!</v>
      </c>
      <c r="BM14" s="112" t="e">
        <f t="shared" ref="BM14:BM16" si="12">IF(AO14&gt;BA14, "+", " ")</f>
        <v>#DIV/0!</v>
      </c>
      <c r="BN14" s="112" t="e">
        <f t="shared" ref="BN14:BN16" si="13">IF(AP14&gt;BB14, "+", " ")</f>
        <v>#DIV/0!</v>
      </c>
      <c r="BO14" s="112" t="e">
        <f t="shared" ref="BO14:BO16" si="14">IF(AQ14&gt;BC14, "+", " ")</f>
        <v>#DIV/0!</v>
      </c>
      <c r="BP14" s="112" t="e">
        <f t="shared" ref="BP14:BP16" si="15">IF(AR14&gt;BD14, "+", " ")</f>
        <v>#DIV/0!</v>
      </c>
      <c r="BQ14" s="112" t="e">
        <f t="shared" ref="BQ14:BQ16" si="16">IF(AS14&gt;BE14, "+", " ")</f>
        <v>#DIV/0!</v>
      </c>
      <c r="BR14" s="112" t="e">
        <f t="shared" ref="BR14:BR16" si="17">IF(AT14&gt;BF14, "+", " ")</f>
        <v>#DIV/0!</v>
      </c>
      <c r="BS14" s="112" t="e">
        <f t="shared" ref="BS14:BS16" si="18">IF(AU14&gt;BG14, "+", " ")</f>
        <v>#DIV/0!</v>
      </c>
      <c r="BT14" s="112" t="e">
        <f t="shared" ref="BT14:BT16" si="19">IF(AV14&gt;BH14, "+", " ")</f>
        <v>#DIV/0!</v>
      </c>
      <c r="BU14" s="112" t="e">
        <f t="shared" ref="BU14:BU16" si="20">IF(AW14&gt;BI14, "+", " ")</f>
        <v>#DIV/0!</v>
      </c>
      <c r="BV14" s="112" t="e">
        <f t="shared" ref="BV14:BV16" si="21">IF(AX14&gt;BJ14, "+", " ")</f>
        <v>#DIV/0!</v>
      </c>
      <c r="BW14" s="112" t="e">
        <f t="shared" ref="BW14:BW16" si="22">IF(AY14&gt;BK14, "+", " ")</f>
        <v>#DIV/0!</v>
      </c>
      <c r="BY14" s="75" t="e">
        <f t="shared" ref="BY14:BY16" si="23">AJ14/G14*100</f>
        <v>#DIV/0!</v>
      </c>
      <c r="BZ14" s="113" t="e">
        <f t="shared" ref="BZ14:BZ16" si="24">AK14/G14*100</f>
        <v>#DIV/0!</v>
      </c>
      <c r="CA14" s="114" t="e">
        <f t="shared" ref="CA14:CA16" si="25">G14/W14</f>
        <v>#DIV/0!</v>
      </c>
      <c r="CB14" s="111">
        <f t="shared" ref="CB14:CB16" si="26">IF(V14="ПК",4814.95,4621.88)</f>
        <v>4621.88</v>
      </c>
      <c r="CC14" s="17" t="e">
        <f t="shared" ref="CC14:CC16" si="27">IF(CA14&gt;CB14, "+", " ")</f>
        <v>#DIV/0!</v>
      </c>
    </row>
    <row r="15" spans="1:81" s="18" customFormat="1" ht="9" customHeight="1">
      <c r="A15" s="49">
        <v>206</v>
      </c>
      <c r="B15" s="122" t="s">
        <v>88</v>
      </c>
      <c r="C15" s="123">
        <v>516.20000000000005</v>
      </c>
      <c r="D15" s="106"/>
      <c r="E15" s="123"/>
      <c r="F15" s="123"/>
      <c r="G15" s="53">
        <f>ROUND(H15+U15+X15+Z15+AB15+AD15+AF15+AH15+AI15+AJ15+AK15+AL15,2)</f>
        <v>1777682.4</v>
      </c>
      <c r="H15" s="123">
        <f>I15+K15+M15+O15+Q15+S15</f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123">
        <v>0</v>
      </c>
      <c r="O15" s="123">
        <v>0</v>
      </c>
      <c r="P15" s="123">
        <v>0</v>
      </c>
      <c r="Q15" s="123">
        <v>0</v>
      </c>
      <c r="R15" s="123">
        <v>0</v>
      </c>
      <c r="S15" s="123">
        <v>0</v>
      </c>
      <c r="T15" s="42">
        <v>0</v>
      </c>
      <c r="U15" s="123">
        <v>0</v>
      </c>
      <c r="V15" s="123" t="s">
        <v>91</v>
      </c>
      <c r="W15" s="126">
        <v>460</v>
      </c>
      <c r="X15" s="123">
        <v>1708349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0</v>
      </c>
      <c r="AE15" s="126">
        <v>0</v>
      </c>
      <c r="AF15" s="126">
        <v>0</v>
      </c>
      <c r="AG15" s="126">
        <v>0</v>
      </c>
      <c r="AH15" s="126">
        <v>0</v>
      </c>
      <c r="AI15" s="126">
        <v>0</v>
      </c>
      <c r="AJ15" s="126">
        <v>41488.660000000003</v>
      </c>
      <c r="AK15" s="126">
        <v>27844.74</v>
      </c>
      <c r="AL15" s="126">
        <v>0</v>
      </c>
      <c r="AN15" s="111">
        <f>I15/'Приложение 1.1'!J13</f>
        <v>0</v>
      </c>
      <c r="AO15" s="111" t="e">
        <f t="shared" si="0"/>
        <v>#DIV/0!</v>
      </c>
      <c r="AP15" s="111" t="e">
        <f t="shared" si="1"/>
        <v>#DIV/0!</v>
      </c>
      <c r="AQ15" s="111" t="e">
        <f t="shared" si="2"/>
        <v>#DIV/0!</v>
      </c>
      <c r="AR15" s="111" t="e">
        <f t="shared" si="3"/>
        <v>#DIV/0!</v>
      </c>
      <c r="AS15" s="111" t="e">
        <f t="shared" si="4"/>
        <v>#DIV/0!</v>
      </c>
      <c r="AT15" s="111" t="e">
        <f t="shared" si="5"/>
        <v>#DIV/0!</v>
      </c>
      <c r="AU15" s="111">
        <f t="shared" si="6"/>
        <v>3713.8021739130436</v>
      </c>
      <c r="AV15" s="111" t="e">
        <f t="shared" si="7"/>
        <v>#DIV/0!</v>
      </c>
      <c r="AW15" s="111" t="e">
        <f t="shared" si="8"/>
        <v>#DIV/0!</v>
      </c>
      <c r="AX15" s="111" t="e">
        <f t="shared" si="9"/>
        <v>#DIV/0!</v>
      </c>
      <c r="AY15" s="111">
        <f>AI15/'Приложение 1.1'!J13</f>
        <v>0</v>
      </c>
      <c r="AZ15" s="111">
        <v>730.08</v>
      </c>
      <c r="BA15" s="111">
        <v>2070.12</v>
      </c>
      <c r="BB15" s="111">
        <v>848.92</v>
      </c>
      <c r="BC15" s="111">
        <v>819.73</v>
      </c>
      <c r="BD15" s="111">
        <v>611.5</v>
      </c>
      <c r="BE15" s="111">
        <v>1080.04</v>
      </c>
      <c r="BF15" s="111">
        <v>2671800.0099999998</v>
      </c>
      <c r="BG15" s="111">
        <f t="shared" si="10"/>
        <v>4422.8500000000004</v>
      </c>
      <c r="BH15" s="111">
        <v>8748.57</v>
      </c>
      <c r="BI15" s="111">
        <v>3389.61</v>
      </c>
      <c r="BJ15" s="111">
        <v>5995.76</v>
      </c>
      <c r="BK15" s="111">
        <v>548.62</v>
      </c>
      <c r="BL15" s="112" t="str">
        <f t="shared" si="11"/>
        <v xml:space="preserve"> </v>
      </c>
      <c r="BM15" s="112" t="e">
        <f t="shared" si="12"/>
        <v>#DIV/0!</v>
      </c>
      <c r="BN15" s="112" t="e">
        <f t="shared" si="13"/>
        <v>#DIV/0!</v>
      </c>
      <c r="BO15" s="112" t="e">
        <f t="shared" si="14"/>
        <v>#DIV/0!</v>
      </c>
      <c r="BP15" s="112" t="e">
        <f t="shared" si="15"/>
        <v>#DIV/0!</v>
      </c>
      <c r="BQ15" s="112" t="e">
        <f t="shared" si="16"/>
        <v>#DIV/0!</v>
      </c>
      <c r="BR15" s="112" t="e">
        <f t="shared" si="17"/>
        <v>#DIV/0!</v>
      </c>
      <c r="BS15" s="112" t="str">
        <f t="shared" si="18"/>
        <v xml:space="preserve"> </v>
      </c>
      <c r="BT15" s="112" t="e">
        <f t="shared" si="19"/>
        <v>#DIV/0!</v>
      </c>
      <c r="BU15" s="112" t="e">
        <f t="shared" si="20"/>
        <v>#DIV/0!</v>
      </c>
      <c r="BV15" s="112" t="e">
        <f t="shared" si="21"/>
        <v>#DIV/0!</v>
      </c>
      <c r="BW15" s="112" t="str">
        <f t="shared" si="22"/>
        <v xml:space="preserve"> </v>
      </c>
      <c r="BY15" s="75">
        <f t="shared" si="23"/>
        <v>2.3338623367143652</v>
      </c>
      <c r="BZ15" s="113">
        <f t="shared" si="24"/>
        <v>1.5663506597128938</v>
      </c>
      <c r="CA15" s="114">
        <f t="shared" si="25"/>
        <v>3864.5269565217391</v>
      </c>
      <c r="CB15" s="111">
        <f t="shared" si="26"/>
        <v>4621.88</v>
      </c>
      <c r="CC15" s="17" t="str">
        <f t="shared" si="27"/>
        <v xml:space="preserve"> </v>
      </c>
    </row>
    <row r="16" spans="1:81" s="18" customFormat="1" ht="36" customHeight="1">
      <c r="A16" s="206" t="s">
        <v>66</v>
      </c>
      <c r="B16" s="206"/>
      <c r="C16" s="148">
        <f>SUM(C15)</f>
        <v>516.20000000000005</v>
      </c>
      <c r="D16" s="80"/>
      <c r="E16" s="50"/>
      <c r="F16" s="50"/>
      <c r="G16" s="148">
        <f>ROUND(SUM(G15),2)</f>
        <v>1777682.4</v>
      </c>
      <c r="H16" s="148">
        <f t="shared" ref="H16:AL16" si="28">SUM(H15)</f>
        <v>0</v>
      </c>
      <c r="I16" s="148">
        <f t="shared" si="28"/>
        <v>0</v>
      </c>
      <c r="J16" s="148">
        <f t="shared" si="28"/>
        <v>0</v>
      </c>
      <c r="K16" s="148">
        <f t="shared" si="28"/>
        <v>0</v>
      </c>
      <c r="L16" s="148">
        <f t="shared" si="28"/>
        <v>0</v>
      </c>
      <c r="M16" s="148">
        <f t="shared" si="28"/>
        <v>0</v>
      </c>
      <c r="N16" s="148">
        <f t="shared" si="28"/>
        <v>0</v>
      </c>
      <c r="O16" s="148">
        <f t="shared" si="28"/>
        <v>0</v>
      </c>
      <c r="P16" s="148">
        <f t="shared" si="28"/>
        <v>0</v>
      </c>
      <c r="Q16" s="148">
        <f t="shared" si="28"/>
        <v>0</v>
      </c>
      <c r="R16" s="148">
        <f t="shared" si="28"/>
        <v>0</v>
      </c>
      <c r="S16" s="148">
        <f t="shared" si="28"/>
        <v>0</v>
      </c>
      <c r="T16" s="42">
        <f t="shared" si="28"/>
        <v>0</v>
      </c>
      <c r="U16" s="148">
        <f t="shared" si="28"/>
        <v>0</v>
      </c>
      <c r="V16" s="50" t="s">
        <v>64</v>
      </c>
      <c r="W16" s="148">
        <f t="shared" si="28"/>
        <v>460</v>
      </c>
      <c r="X16" s="148">
        <f t="shared" si="28"/>
        <v>1708349</v>
      </c>
      <c r="Y16" s="148">
        <f t="shared" si="28"/>
        <v>0</v>
      </c>
      <c r="Z16" s="148">
        <f t="shared" si="28"/>
        <v>0</v>
      </c>
      <c r="AA16" s="148">
        <f t="shared" si="28"/>
        <v>0</v>
      </c>
      <c r="AB16" s="148">
        <f t="shared" si="28"/>
        <v>0</v>
      </c>
      <c r="AC16" s="148">
        <f t="shared" si="28"/>
        <v>0</v>
      </c>
      <c r="AD16" s="148">
        <f t="shared" si="28"/>
        <v>0</v>
      </c>
      <c r="AE16" s="148">
        <f t="shared" si="28"/>
        <v>0</v>
      </c>
      <c r="AF16" s="148">
        <f t="shared" si="28"/>
        <v>0</v>
      </c>
      <c r="AG16" s="148">
        <f t="shared" si="28"/>
        <v>0</v>
      </c>
      <c r="AH16" s="148">
        <f t="shared" si="28"/>
        <v>0</v>
      </c>
      <c r="AI16" s="148">
        <f t="shared" si="28"/>
        <v>0</v>
      </c>
      <c r="AJ16" s="148">
        <f t="shared" si="28"/>
        <v>41488.660000000003</v>
      </c>
      <c r="AK16" s="148">
        <f t="shared" si="28"/>
        <v>27844.74</v>
      </c>
      <c r="AL16" s="148">
        <f t="shared" si="28"/>
        <v>0</v>
      </c>
      <c r="AN16" s="111">
        <f>I16/'Приложение 1.1'!J14</f>
        <v>0</v>
      </c>
      <c r="AO16" s="111" t="e">
        <f t="shared" si="0"/>
        <v>#DIV/0!</v>
      </c>
      <c r="AP16" s="111" t="e">
        <f t="shared" si="1"/>
        <v>#DIV/0!</v>
      </c>
      <c r="AQ16" s="111" t="e">
        <f t="shared" si="2"/>
        <v>#DIV/0!</v>
      </c>
      <c r="AR16" s="111" t="e">
        <f t="shared" si="3"/>
        <v>#DIV/0!</v>
      </c>
      <c r="AS16" s="111" t="e">
        <f t="shared" si="4"/>
        <v>#DIV/0!</v>
      </c>
      <c r="AT16" s="111" t="e">
        <f t="shared" si="5"/>
        <v>#DIV/0!</v>
      </c>
      <c r="AU16" s="111">
        <f t="shared" si="6"/>
        <v>3713.8021739130436</v>
      </c>
      <c r="AV16" s="111" t="e">
        <f t="shared" si="7"/>
        <v>#DIV/0!</v>
      </c>
      <c r="AW16" s="111" t="e">
        <f t="shared" si="8"/>
        <v>#DIV/0!</v>
      </c>
      <c r="AX16" s="111" t="e">
        <f t="shared" si="9"/>
        <v>#DIV/0!</v>
      </c>
      <c r="AY16" s="111">
        <f>AI16/'Приложение 1.1'!J14</f>
        <v>0</v>
      </c>
      <c r="AZ16" s="111">
        <v>730.08</v>
      </c>
      <c r="BA16" s="111">
        <v>2070.12</v>
      </c>
      <c r="BB16" s="111">
        <v>848.92</v>
      </c>
      <c r="BC16" s="111">
        <v>819.73</v>
      </c>
      <c r="BD16" s="111">
        <v>611.5</v>
      </c>
      <c r="BE16" s="111">
        <v>1080.04</v>
      </c>
      <c r="BF16" s="111">
        <v>2671800.0099999998</v>
      </c>
      <c r="BG16" s="111">
        <f t="shared" si="10"/>
        <v>4422.8500000000004</v>
      </c>
      <c r="BH16" s="111">
        <v>8748.57</v>
      </c>
      <c r="BI16" s="111">
        <v>3389.61</v>
      </c>
      <c r="BJ16" s="111">
        <v>5995.76</v>
      </c>
      <c r="BK16" s="111">
        <v>548.62</v>
      </c>
      <c r="BL16" s="112" t="str">
        <f t="shared" si="11"/>
        <v xml:space="preserve"> </v>
      </c>
      <c r="BM16" s="112" t="e">
        <f t="shared" si="12"/>
        <v>#DIV/0!</v>
      </c>
      <c r="BN16" s="112" t="e">
        <f t="shared" si="13"/>
        <v>#DIV/0!</v>
      </c>
      <c r="BO16" s="112" t="e">
        <f t="shared" si="14"/>
        <v>#DIV/0!</v>
      </c>
      <c r="BP16" s="112" t="e">
        <f t="shared" si="15"/>
        <v>#DIV/0!</v>
      </c>
      <c r="BQ16" s="112" t="e">
        <f t="shared" si="16"/>
        <v>#DIV/0!</v>
      </c>
      <c r="BR16" s="112" t="e">
        <f t="shared" si="17"/>
        <v>#DIV/0!</v>
      </c>
      <c r="BS16" s="112" t="str">
        <f t="shared" si="18"/>
        <v xml:space="preserve"> </v>
      </c>
      <c r="BT16" s="112" t="e">
        <f t="shared" si="19"/>
        <v>#DIV/0!</v>
      </c>
      <c r="BU16" s="112" t="e">
        <f t="shared" si="20"/>
        <v>#DIV/0!</v>
      </c>
      <c r="BV16" s="112" t="e">
        <f t="shared" si="21"/>
        <v>#DIV/0!</v>
      </c>
      <c r="BW16" s="112" t="str">
        <f t="shared" si="22"/>
        <v xml:space="preserve"> </v>
      </c>
      <c r="BY16" s="75">
        <f t="shared" si="23"/>
        <v>2.3338623367143652</v>
      </c>
      <c r="BZ16" s="113">
        <f t="shared" si="24"/>
        <v>1.5663506597128938</v>
      </c>
      <c r="CA16" s="114">
        <f t="shared" si="25"/>
        <v>3864.5269565217391</v>
      </c>
      <c r="CB16" s="111">
        <f t="shared" si="26"/>
        <v>4621.88</v>
      </c>
      <c r="CC16" s="17" t="str">
        <f t="shared" si="27"/>
        <v xml:space="preserve"> </v>
      </c>
    </row>
    <row r="17" spans="1:81" s="18" customFormat="1" ht="15" customHeight="1">
      <c r="A17" s="214" t="s">
        <v>93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81"/>
      <c r="BL17" s="207"/>
      <c r="BM17" s="208"/>
      <c r="BN17" s="208"/>
      <c r="BO17" s="208"/>
      <c r="BP17" s="208"/>
      <c r="BQ17" s="208"/>
      <c r="BR17" s="208"/>
      <c r="BS17" s="208"/>
      <c r="BT17" s="208"/>
      <c r="BU17" s="208"/>
      <c r="BV17" s="208"/>
      <c r="BW17" s="209"/>
      <c r="BY17" s="210"/>
      <c r="BZ17" s="211"/>
      <c r="CA17" s="180"/>
      <c r="CB17" s="180"/>
      <c r="CC17" s="180"/>
    </row>
    <row r="18" spans="1:81" s="145" customFormat="1" ht="9" customHeight="1">
      <c r="A18" s="49">
        <v>201</v>
      </c>
      <c r="B18" s="147" t="s">
        <v>89</v>
      </c>
      <c r="C18" s="148">
        <v>424.1</v>
      </c>
      <c r="D18" s="106"/>
      <c r="E18" s="148"/>
      <c r="F18" s="148"/>
      <c r="G18" s="55">
        <f>ROUND(X18+AJ18+AK18,2)</f>
        <v>1759982.36</v>
      </c>
      <c r="H18" s="148">
        <f>I18+K18+M18+O18+Q18+S18</f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148">
        <v>0</v>
      </c>
      <c r="O18" s="148">
        <v>0</v>
      </c>
      <c r="P18" s="148">
        <v>0</v>
      </c>
      <c r="Q18" s="148">
        <v>0</v>
      </c>
      <c r="R18" s="148">
        <v>0</v>
      </c>
      <c r="S18" s="148">
        <v>0</v>
      </c>
      <c r="T18" s="42">
        <v>0</v>
      </c>
      <c r="U18" s="148">
        <v>0</v>
      </c>
      <c r="V18" s="148" t="s">
        <v>91</v>
      </c>
      <c r="W18" s="149">
        <v>490</v>
      </c>
      <c r="X18" s="148">
        <v>1679510.52</v>
      </c>
      <c r="Y18" s="149">
        <v>0</v>
      </c>
      <c r="Z18" s="149">
        <v>0</v>
      </c>
      <c r="AA18" s="149">
        <v>0</v>
      </c>
      <c r="AB18" s="149">
        <v>0</v>
      </c>
      <c r="AC18" s="149">
        <v>0</v>
      </c>
      <c r="AD18" s="149">
        <v>0</v>
      </c>
      <c r="AE18" s="149">
        <v>0</v>
      </c>
      <c r="AF18" s="149">
        <v>0</v>
      </c>
      <c r="AG18" s="149">
        <v>0</v>
      </c>
      <c r="AH18" s="149">
        <v>0</v>
      </c>
      <c r="AI18" s="149">
        <v>0</v>
      </c>
      <c r="AJ18" s="149">
        <v>53558.18</v>
      </c>
      <c r="AK18" s="149">
        <v>26913.66</v>
      </c>
      <c r="AL18" s="149">
        <v>0</v>
      </c>
      <c r="AN18" s="111">
        <f>I18/'Приложение 1.1'!J17</f>
        <v>0</v>
      </c>
      <c r="AO18" s="111" t="e">
        <f t="shared" ref="AO18:AO20" si="29">K18/J18</f>
        <v>#DIV/0!</v>
      </c>
      <c r="AP18" s="111" t="e">
        <f t="shared" ref="AP18:AP20" si="30">M18/L18</f>
        <v>#DIV/0!</v>
      </c>
      <c r="AQ18" s="111" t="e">
        <f t="shared" ref="AQ18:AQ20" si="31">O18/N18</f>
        <v>#DIV/0!</v>
      </c>
      <c r="AR18" s="111" t="e">
        <f t="shared" ref="AR18:AR20" si="32">Q18/P18</f>
        <v>#DIV/0!</v>
      </c>
      <c r="AS18" s="111" t="e">
        <f t="shared" ref="AS18:AS20" si="33">S18/R18</f>
        <v>#DIV/0!</v>
      </c>
      <c r="AT18" s="111" t="e">
        <f t="shared" ref="AT18:AT20" si="34">U18/T18</f>
        <v>#DIV/0!</v>
      </c>
      <c r="AU18" s="111">
        <f t="shared" ref="AU18:AU20" si="35">X18/W18</f>
        <v>3427.5724897959185</v>
      </c>
      <c r="AV18" s="111" t="e">
        <f t="shared" ref="AV18:AV20" si="36">Z18/Y18</f>
        <v>#DIV/0!</v>
      </c>
      <c r="AW18" s="111" t="e">
        <f t="shared" ref="AW18:AW20" si="37">AB18/AA18</f>
        <v>#DIV/0!</v>
      </c>
      <c r="AX18" s="111" t="e">
        <f t="shared" ref="AX18:AX20" si="38">AH18/AG18</f>
        <v>#DIV/0!</v>
      </c>
      <c r="AY18" s="111">
        <f>AI18/'Приложение 1.1'!J17</f>
        <v>0</v>
      </c>
      <c r="AZ18" s="132">
        <v>766.59</v>
      </c>
      <c r="BA18" s="132">
        <v>2173.62</v>
      </c>
      <c r="BB18" s="132">
        <v>891.36</v>
      </c>
      <c r="BC18" s="132">
        <v>860.72</v>
      </c>
      <c r="BD18" s="132">
        <v>1699.83</v>
      </c>
      <c r="BE18" s="132">
        <v>1134.04</v>
      </c>
      <c r="BF18" s="132">
        <v>2338035</v>
      </c>
      <c r="BG18" s="132">
        <f t="shared" ref="BG18:BG20" si="39">IF(V18="ПК",4837.98,4644)</f>
        <v>4644</v>
      </c>
      <c r="BH18" s="132">
        <v>9186</v>
      </c>
      <c r="BI18" s="132">
        <v>3559.09</v>
      </c>
      <c r="BJ18" s="132">
        <v>6295.55</v>
      </c>
      <c r="BK18" s="132">
        <f t="shared" ref="BK18:BK20" si="40">105042.09+358512+470547</f>
        <v>934101.09</v>
      </c>
      <c r="BL18" s="112" t="str">
        <f t="shared" ref="BL18:BL20" si="41">IF(AN18&gt;AZ18, "+", " ")</f>
        <v xml:space="preserve"> </v>
      </c>
      <c r="BM18" s="112" t="e">
        <f t="shared" ref="BM18:BM20" si="42">IF(AO18&gt;BA18, "+", " ")</f>
        <v>#DIV/0!</v>
      </c>
      <c r="BN18" s="112" t="e">
        <f t="shared" ref="BN18:BN20" si="43">IF(AP18&gt;BB18, "+", " ")</f>
        <v>#DIV/0!</v>
      </c>
      <c r="BO18" s="112" t="e">
        <f t="shared" ref="BO18:BO20" si="44">IF(AQ18&gt;BC18, "+", " ")</f>
        <v>#DIV/0!</v>
      </c>
      <c r="BP18" s="112" t="e">
        <f t="shared" ref="BP18:BP20" si="45">IF(AR18&gt;BD18, "+", " ")</f>
        <v>#DIV/0!</v>
      </c>
      <c r="BQ18" s="112" t="e">
        <f t="shared" ref="BQ18:BQ20" si="46">IF(AS18&gt;BE18, "+", " ")</f>
        <v>#DIV/0!</v>
      </c>
      <c r="BR18" s="112" t="e">
        <f t="shared" ref="BR18:BR20" si="47">IF(AT18&gt;BF18, "+", " ")</f>
        <v>#DIV/0!</v>
      </c>
      <c r="BS18" s="112" t="str">
        <f t="shared" ref="BS18:BS20" si="48">IF(AU18&gt;BG18, "+", " ")</f>
        <v xml:space="preserve"> </v>
      </c>
      <c r="BT18" s="112" t="e">
        <f t="shared" ref="BT18:BT20" si="49">IF(AV18&gt;BH18, "+", " ")</f>
        <v>#DIV/0!</v>
      </c>
      <c r="BU18" s="112" t="e">
        <f t="shared" ref="BU18:BU20" si="50">IF(AW18&gt;BI18, "+", " ")</f>
        <v>#DIV/0!</v>
      </c>
      <c r="BV18" s="112" t="e">
        <f t="shared" ref="BV18:BV20" si="51">IF(AX18&gt;BJ18, "+", " ")</f>
        <v>#DIV/0!</v>
      </c>
      <c r="BW18" s="112" t="str">
        <f t="shared" ref="BW18:BW20" si="52">IF(AY18&gt;BK18, "+", " ")</f>
        <v xml:space="preserve"> </v>
      </c>
      <c r="BX18" s="131"/>
      <c r="BY18" s="133">
        <f t="shared" ref="BY18:BY20" si="53">AJ18/G18*100</f>
        <v>3.0431089093415684</v>
      </c>
      <c r="BZ18" s="134">
        <f t="shared" ref="BZ18:BZ20" si="54">AK18/G18*100</f>
        <v>1.5292005540328255</v>
      </c>
      <c r="CA18" s="135">
        <f t="shared" ref="CA18:CA20" si="55">G18/W18</f>
        <v>3591.800734693878</v>
      </c>
      <c r="CB18" s="132">
        <f t="shared" ref="CB18:CB20" si="56">IF(V18="ПК",5055.69,4852.98)</f>
        <v>4852.9799999999996</v>
      </c>
      <c r="CC18" s="136" t="str">
        <f t="shared" ref="CC18:CC20" si="57">IF(CA18&gt;CB18, "+", " ")</f>
        <v xml:space="preserve"> </v>
      </c>
    </row>
    <row r="19" spans="1:81" s="131" customFormat="1" ht="9" customHeight="1">
      <c r="A19" s="49">
        <v>202</v>
      </c>
      <c r="B19" s="147" t="s">
        <v>90</v>
      </c>
      <c r="C19" s="148">
        <v>488.2</v>
      </c>
      <c r="D19" s="106"/>
      <c r="E19" s="148"/>
      <c r="F19" s="148"/>
      <c r="G19" s="55">
        <f>ROUND(X19+AJ19+AK19,2)</f>
        <v>2077948.97</v>
      </c>
      <c r="H19" s="148">
        <f>I19+K19+M19+O19+Q19+S19</f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148">
        <v>0</v>
      </c>
      <c r="O19" s="148">
        <v>0</v>
      </c>
      <c r="P19" s="148">
        <v>0</v>
      </c>
      <c r="Q19" s="148">
        <v>0</v>
      </c>
      <c r="R19" s="148">
        <v>0</v>
      </c>
      <c r="S19" s="148">
        <v>0</v>
      </c>
      <c r="T19" s="42">
        <v>0</v>
      </c>
      <c r="U19" s="148">
        <v>0</v>
      </c>
      <c r="V19" s="148" t="s">
        <v>91</v>
      </c>
      <c r="W19" s="149">
        <v>542</v>
      </c>
      <c r="X19" s="148">
        <f>ROUND(IF(V19="СК",4852.98,5055.69)*0.955*0.79*W19,2)</f>
        <v>1984441.27</v>
      </c>
      <c r="Y19" s="149">
        <v>0</v>
      </c>
      <c r="Z19" s="149">
        <v>0</v>
      </c>
      <c r="AA19" s="149">
        <v>0</v>
      </c>
      <c r="AB19" s="149">
        <v>0</v>
      </c>
      <c r="AC19" s="149">
        <v>0</v>
      </c>
      <c r="AD19" s="149">
        <v>0</v>
      </c>
      <c r="AE19" s="149">
        <v>0</v>
      </c>
      <c r="AF19" s="149">
        <v>0</v>
      </c>
      <c r="AG19" s="149">
        <v>0</v>
      </c>
      <c r="AH19" s="149">
        <v>0</v>
      </c>
      <c r="AI19" s="149">
        <v>0</v>
      </c>
      <c r="AJ19" s="149">
        <f>ROUND(X19/95.5*3,2)</f>
        <v>62338.47</v>
      </c>
      <c r="AK19" s="149">
        <f>ROUND(X19/95.5*1.5,2)</f>
        <v>31169.23</v>
      </c>
      <c r="AL19" s="149">
        <v>0</v>
      </c>
      <c r="AN19" s="111">
        <f>I19/'Приложение 1.1'!J18</f>
        <v>0</v>
      </c>
      <c r="AO19" s="111" t="e">
        <f t="shared" si="29"/>
        <v>#DIV/0!</v>
      </c>
      <c r="AP19" s="111" t="e">
        <f t="shared" si="30"/>
        <v>#DIV/0!</v>
      </c>
      <c r="AQ19" s="111" t="e">
        <f t="shared" si="31"/>
        <v>#DIV/0!</v>
      </c>
      <c r="AR19" s="111" t="e">
        <f t="shared" si="32"/>
        <v>#DIV/0!</v>
      </c>
      <c r="AS19" s="111" t="e">
        <f t="shared" si="33"/>
        <v>#DIV/0!</v>
      </c>
      <c r="AT19" s="111" t="e">
        <f t="shared" si="34"/>
        <v>#DIV/0!</v>
      </c>
      <c r="AU19" s="111">
        <f t="shared" si="35"/>
        <v>3661.3307564575648</v>
      </c>
      <c r="AV19" s="111" t="e">
        <f t="shared" si="36"/>
        <v>#DIV/0!</v>
      </c>
      <c r="AW19" s="111" t="e">
        <f t="shared" si="37"/>
        <v>#DIV/0!</v>
      </c>
      <c r="AX19" s="111" t="e">
        <f t="shared" si="38"/>
        <v>#DIV/0!</v>
      </c>
      <c r="AY19" s="111">
        <f>AI19/'Приложение 1.1'!J18</f>
        <v>0</v>
      </c>
      <c r="AZ19" s="132">
        <v>766.59</v>
      </c>
      <c r="BA19" s="132">
        <v>2173.62</v>
      </c>
      <c r="BB19" s="132">
        <v>891.36</v>
      </c>
      <c r="BC19" s="132">
        <v>860.72</v>
      </c>
      <c r="BD19" s="132">
        <v>1699.83</v>
      </c>
      <c r="BE19" s="132">
        <v>1134.04</v>
      </c>
      <c r="BF19" s="132">
        <v>2338035</v>
      </c>
      <c r="BG19" s="132">
        <f t="shared" si="39"/>
        <v>4644</v>
      </c>
      <c r="BH19" s="132">
        <v>9186</v>
      </c>
      <c r="BI19" s="132">
        <v>3559.09</v>
      </c>
      <c r="BJ19" s="132">
        <v>6295.55</v>
      </c>
      <c r="BK19" s="132">
        <f t="shared" si="40"/>
        <v>934101.09</v>
      </c>
      <c r="BL19" s="112" t="str">
        <f t="shared" si="41"/>
        <v xml:space="preserve"> </v>
      </c>
      <c r="BM19" s="112" t="e">
        <f t="shared" si="42"/>
        <v>#DIV/0!</v>
      </c>
      <c r="BN19" s="112" t="e">
        <f t="shared" si="43"/>
        <v>#DIV/0!</v>
      </c>
      <c r="BO19" s="112" t="e">
        <f t="shared" si="44"/>
        <v>#DIV/0!</v>
      </c>
      <c r="BP19" s="112" t="e">
        <f t="shared" si="45"/>
        <v>#DIV/0!</v>
      </c>
      <c r="BQ19" s="112" t="e">
        <f t="shared" si="46"/>
        <v>#DIV/0!</v>
      </c>
      <c r="BR19" s="112" t="e">
        <f t="shared" si="47"/>
        <v>#DIV/0!</v>
      </c>
      <c r="BS19" s="112" t="str">
        <f t="shared" si="48"/>
        <v xml:space="preserve"> </v>
      </c>
      <c r="BT19" s="112" t="e">
        <f t="shared" si="49"/>
        <v>#DIV/0!</v>
      </c>
      <c r="BU19" s="112" t="e">
        <f t="shared" si="50"/>
        <v>#DIV/0!</v>
      </c>
      <c r="BV19" s="112" t="e">
        <f t="shared" si="51"/>
        <v>#DIV/0!</v>
      </c>
      <c r="BW19" s="112" t="str">
        <f t="shared" si="52"/>
        <v xml:space="preserve"> </v>
      </c>
      <c r="BY19" s="133">
        <f t="shared" si="53"/>
        <v>3.0000000433119398</v>
      </c>
      <c r="BZ19" s="134">
        <f t="shared" si="54"/>
        <v>1.4999997810340839</v>
      </c>
      <c r="CA19" s="135">
        <f t="shared" si="55"/>
        <v>3833.8541881918818</v>
      </c>
      <c r="CB19" s="132">
        <f t="shared" si="56"/>
        <v>4852.9799999999996</v>
      </c>
      <c r="CC19" s="136" t="str">
        <f t="shared" si="57"/>
        <v xml:space="preserve"> </v>
      </c>
    </row>
    <row r="20" spans="1:81" s="18" customFormat="1" ht="24.75" customHeight="1">
      <c r="A20" s="206" t="s">
        <v>66</v>
      </c>
      <c r="B20" s="206"/>
      <c r="C20" s="148">
        <f>SUM(C18:C19)</f>
        <v>912.3</v>
      </c>
      <c r="D20" s="80"/>
      <c r="E20" s="50"/>
      <c r="F20" s="50"/>
      <c r="G20" s="148">
        <f>SUM(G18:G19)</f>
        <v>3837931.33</v>
      </c>
      <c r="H20" s="148">
        <f t="shared" ref="H20:AL20" si="58">SUM(H18:H19)</f>
        <v>0</v>
      </c>
      <c r="I20" s="148">
        <f t="shared" si="58"/>
        <v>0</v>
      </c>
      <c r="J20" s="148">
        <f t="shared" si="58"/>
        <v>0</v>
      </c>
      <c r="K20" s="148">
        <f t="shared" si="58"/>
        <v>0</v>
      </c>
      <c r="L20" s="148">
        <f t="shared" si="58"/>
        <v>0</v>
      </c>
      <c r="M20" s="148">
        <f t="shared" si="58"/>
        <v>0</v>
      </c>
      <c r="N20" s="148">
        <f t="shared" si="58"/>
        <v>0</v>
      </c>
      <c r="O20" s="148">
        <f t="shared" si="58"/>
        <v>0</v>
      </c>
      <c r="P20" s="148">
        <f t="shared" si="58"/>
        <v>0</v>
      </c>
      <c r="Q20" s="148">
        <f t="shared" si="58"/>
        <v>0</v>
      </c>
      <c r="R20" s="148">
        <f t="shared" si="58"/>
        <v>0</v>
      </c>
      <c r="S20" s="148">
        <f t="shared" si="58"/>
        <v>0</v>
      </c>
      <c r="T20" s="42">
        <f t="shared" si="58"/>
        <v>0</v>
      </c>
      <c r="U20" s="148">
        <f t="shared" si="58"/>
        <v>0</v>
      </c>
      <c r="V20" s="50" t="s">
        <v>64</v>
      </c>
      <c r="W20" s="148">
        <f t="shared" si="58"/>
        <v>1032</v>
      </c>
      <c r="X20" s="148">
        <f t="shared" si="58"/>
        <v>3663951.79</v>
      </c>
      <c r="Y20" s="148">
        <f t="shared" si="58"/>
        <v>0</v>
      </c>
      <c r="Z20" s="148">
        <f t="shared" si="58"/>
        <v>0</v>
      </c>
      <c r="AA20" s="148">
        <f t="shared" si="58"/>
        <v>0</v>
      </c>
      <c r="AB20" s="148">
        <f t="shared" si="58"/>
        <v>0</v>
      </c>
      <c r="AC20" s="148">
        <f t="shared" si="58"/>
        <v>0</v>
      </c>
      <c r="AD20" s="148">
        <f t="shared" si="58"/>
        <v>0</v>
      </c>
      <c r="AE20" s="148">
        <f t="shared" si="58"/>
        <v>0</v>
      </c>
      <c r="AF20" s="148">
        <f t="shared" si="58"/>
        <v>0</v>
      </c>
      <c r="AG20" s="148">
        <f t="shared" si="58"/>
        <v>0</v>
      </c>
      <c r="AH20" s="148">
        <f t="shared" si="58"/>
        <v>0</v>
      </c>
      <c r="AI20" s="148">
        <f t="shared" si="58"/>
        <v>0</v>
      </c>
      <c r="AJ20" s="148">
        <f t="shared" si="58"/>
        <v>115896.65</v>
      </c>
      <c r="AK20" s="148">
        <f t="shared" si="58"/>
        <v>58082.89</v>
      </c>
      <c r="AL20" s="148">
        <f t="shared" si="58"/>
        <v>0</v>
      </c>
      <c r="AN20" s="111">
        <f>I20/'Приложение 1.1'!J19</f>
        <v>0</v>
      </c>
      <c r="AO20" s="111" t="e">
        <f t="shared" si="29"/>
        <v>#DIV/0!</v>
      </c>
      <c r="AP20" s="111" t="e">
        <f t="shared" si="30"/>
        <v>#DIV/0!</v>
      </c>
      <c r="AQ20" s="111" t="e">
        <f t="shared" si="31"/>
        <v>#DIV/0!</v>
      </c>
      <c r="AR20" s="111" t="e">
        <f t="shared" si="32"/>
        <v>#DIV/0!</v>
      </c>
      <c r="AS20" s="111" t="e">
        <f t="shared" si="33"/>
        <v>#DIV/0!</v>
      </c>
      <c r="AT20" s="111" t="e">
        <f t="shared" si="34"/>
        <v>#DIV/0!</v>
      </c>
      <c r="AU20" s="111">
        <f t="shared" si="35"/>
        <v>3550.3408817829459</v>
      </c>
      <c r="AV20" s="111" t="e">
        <f t="shared" si="36"/>
        <v>#DIV/0!</v>
      </c>
      <c r="AW20" s="111" t="e">
        <f t="shared" si="37"/>
        <v>#DIV/0!</v>
      </c>
      <c r="AX20" s="111" t="e">
        <f t="shared" si="38"/>
        <v>#DIV/0!</v>
      </c>
      <c r="AY20" s="111">
        <f>AI20/'Приложение 1.1'!J19</f>
        <v>0</v>
      </c>
      <c r="AZ20" s="111">
        <v>766.59</v>
      </c>
      <c r="BA20" s="111">
        <v>2173.62</v>
      </c>
      <c r="BB20" s="111">
        <v>891.36</v>
      </c>
      <c r="BC20" s="111">
        <v>860.72</v>
      </c>
      <c r="BD20" s="111">
        <v>1699.83</v>
      </c>
      <c r="BE20" s="111">
        <v>1134.04</v>
      </c>
      <c r="BF20" s="111">
        <v>2338035</v>
      </c>
      <c r="BG20" s="111">
        <f t="shared" si="39"/>
        <v>4644</v>
      </c>
      <c r="BH20" s="111">
        <v>9186</v>
      </c>
      <c r="BI20" s="111">
        <v>3559.09</v>
      </c>
      <c r="BJ20" s="111">
        <v>6295.55</v>
      </c>
      <c r="BK20" s="111">
        <f t="shared" si="40"/>
        <v>934101.09</v>
      </c>
      <c r="BL20" s="112" t="str">
        <f t="shared" si="41"/>
        <v xml:space="preserve"> </v>
      </c>
      <c r="BM20" s="112" t="e">
        <f t="shared" si="42"/>
        <v>#DIV/0!</v>
      </c>
      <c r="BN20" s="112" t="e">
        <f t="shared" si="43"/>
        <v>#DIV/0!</v>
      </c>
      <c r="BO20" s="112" t="e">
        <f t="shared" si="44"/>
        <v>#DIV/0!</v>
      </c>
      <c r="BP20" s="112" t="e">
        <f t="shared" si="45"/>
        <v>#DIV/0!</v>
      </c>
      <c r="BQ20" s="112" t="e">
        <f t="shared" si="46"/>
        <v>#DIV/0!</v>
      </c>
      <c r="BR20" s="112" t="e">
        <f t="shared" si="47"/>
        <v>#DIV/0!</v>
      </c>
      <c r="BS20" s="112" t="str">
        <f t="shared" si="48"/>
        <v xml:space="preserve"> </v>
      </c>
      <c r="BT20" s="112" t="e">
        <f t="shared" si="49"/>
        <v>#DIV/0!</v>
      </c>
      <c r="BU20" s="112" t="e">
        <f t="shared" si="50"/>
        <v>#DIV/0!</v>
      </c>
      <c r="BV20" s="112" t="e">
        <f t="shared" si="51"/>
        <v>#DIV/0!</v>
      </c>
      <c r="BW20" s="112" t="str">
        <f t="shared" si="52"/>
        <v xml:space="preserve"> </v>
      </c>
      <c r="BY20" s="75">
        <f t="shared" si="53"/>
        <v>3.0197687252523089</v>
      </c>
      <c r="BZ20" s="113">
        <f t="shared" si="54"/>
        <v>1.513390548340009</v>
      </c>
      <c r="CA20" s="114">
        <f t="shared" si="55"/>
        <v>3718.9257073643412</v>
      </c>
      <c r="CB20" s="111">
        <f t="shared" si="56"/>
        <v>4852.9799999999996</v>
      </c>
      <c r="CC20" s="17" t="str">
        <f t="shared" si="57"/>
        <v xml:space="preserve"> </v>
      </c>
    </row>
    <row r="21" spans="1:81">
      <c r="H21" s="146"/>
      <c r="J21" s="7"/>
      <c r="L21" s="7"/>
      <c r="N21" s="7"/>
      <c r="P21" s="7"/>
      <c r="R21" s="7"/>
      <c r="BY21" s="15"/>
      <c r="BZ21" s="15"/>
    </row>
    <row r="22" spans="1:81">
      <c r="J22" s="7"/>
      <c r="L22" s="7"/>
      <c r="N22" s="7"/>
      <c r="P22" s="7"/>
      <c r="R22" s="7"/>
      <c r="BY22" s="15"/>
      <c r="BZ22" s="15"/>
    </row>
  </sheetData>
  <autoFilter ref="A12:CD20"/>
  <mergeCells count="153">
    <mergeCell ref="AB2:AL2"/>
    <mergeCell ref="AI1:AL1"/>
    <mergeCell ref="BL13:BW13"/>
    <mergeCell ref="BJ9:BJ11"/>
    <mergeCell ref="BL6:BW6"/>
    <mergeCell ref="BL9:BL11"/>
    <mergeCell ref="BM9:BM11"/>
    <mergeCell ref="BN9:BN11"/>
    <mergeCell ref="BO9:BO11"/>
    <mergeCell ref="BP9:BP11"/>
    <mergeCell ref="BQ9:BQ11"/>
    <mergeCell ref="BR9:BR11"/>
    <mergeCell ref="BS9:BS11"/>
    <mergeCell ref="BT9:BT11"/>
    <mergeCell ref="BU9:BU11"/>
    <mergeCell ref="BV9:BV11"/>
    <mergeCell ref="BW9:BW11"/>
    <mergeCell ref="BW7:BW8"/>
    <mergeCell ref="BL7:BL8"/>
    <mergeCell ref="BM7:BM8"/>
    <mergeCell ref="BN7:BN8"/>
    <mergeCell ref="BO7:BO8"/>
    <mergeCell ref="AW9:AW11"/>
    <mergeCell ref="AX9:AX11"/>
    <mergeCell ref="AY9:AY11"/>
    <mergeCell ref="AZ9:AZ11"/>
    <mergeCell ref="BA9:BA11"/>
    <mergeCell ref="BB9:BB11"/>
    <mergeCell ref="BC9:BC11"/>
    <mergeCell ref="BD9:BD11"/>
    <mergeCell ref="BH7:BH8"/>
    <mergeCell ref="BE9:BE11"/>
    <mergeCell ref="BE7:BE8"/>
    <mergeCell ref="BF7:BF8"/>
    <mergeCell ref="BG7:BG8"/>
    <mergeCell ref="AN9:AN11"/>
    <mergeCell ref="AO9:AO11"/>
    <mergeCell ref="AP9:AP11"/>
    <mergeCell ref="AQ9:AQ11"/>
    <mergeCell ref="AR9:AR11"/>
    <mergeCell ref="AS9:AS11"/>
    <mergeCell ref="AT9:AT11"/>
    <mergeCell ref="AU9:AU11"/>
    <mergeCell ref="AV9:AV11"/>
    <mergeCell ref="BK7:BK8"/>
    <mergeCell ref="BF9:BF11"/>
    <mergeCell ref="BG9:BG11"/>
    <mergeCell ref="BH9:BH11"/>
    <mergeCell ref="BI9:BI11"/>
    <mergeCell ref="BR7:BR8"/>
    <mergeCell ref="BS7:BS8"/>
    <mergeCell ref="BP7:BP8"/>
    <mergeCell ref="BQ7:BQ8"/>
    <mergeCell ref="P9:P11"/>
    <mergeCell ref="BE1:BK1"/>
    <mergeCell ref="AN6:AY6"/>
    <mergeCell ref="AZ6:BK6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K9:BK11"/>
    <mergeCell ref="BI7:BI8"/>
    <mergeCell ref="BJ7:BJ8"/>
    <mergeCell ref="AA9:AA11"/>
    <mergeCell ref="AB9:AB11"/>
    <mergeCell ref="AJ9:AJ11"/>
    <mergeCell ref="AK9:AK11"/>
    <mergeCell ref="AL9:AL11"/>
    <mergeCell ref="AD9:AD11"/>
    <mergeCell ref="AI9:AI11"/>
    <mergeCell ref="Q9:Q11"/>
    <mergeCell ref="R9:R11"/>
    <mergeCell ref="S9:S11"/>
    <mergeCell ref="T9:T11"/>
    <mergeCell ref="U9:U11"/>
    <mergeCell ref="W9:W11"/>
    <mergeCell ref="X9:X11"/>
    <mergeCell ref="Y9:Y11"/>
    <mergeCell ref="A4:AL4"/>
    <mergeCell ref="A6:A11"/>
    <mergeCell ref="B6:B11"/>
    <mergeCell ref="C6:C8"/>
    <mergeCell ref="D6:D8"/>
    <mergeCell ref="H9:H11"/>
    <mergeCell ref="G6:G8"/>
    <mergeCell ref="H6:AD6"/>
    <mergeCell ref="H7:S7"/>
    <mergeCell ref="AE6:AL6"/>
    <mergeCell ref="T7:U8"/>
    <mergeCell ref="Y7:Z8"/>
    <mergeCell ref="AI7:AI8"/>
    <mergeCell ref="AJ7:AJ8"/>
    <mergeCell ref="AK7:AK8"/>
    <mergeCell ref="AL7:AL8"/>
    <mergeCell ref="AC9:AC11"/>
    <mergeCell ref="AC7:AD8"/>
    <mergeCell ref="AE7:AF8"/>
    <mergeCell ref="AE9:AE11"/>
    <mergeCell ref="AF9:AF11"/>
    <mergeCell ref="J8:K8"/>
    <mergeCell ref="L8:M8"/>
    <mergeCell ref="N8:O8"/>
    <mergeCell ref="A17:AL17"/>
    <mergeCell ref="A20:B20"/>
    <mergeCell ref="A16:B16"/>
    <mergeCell ref="A14:AL14"/>
    <mergeCell ref="P8:Q8"/>
    <mergeCell ref="R8:S8"/>
    <mergeCell ref="AG7:AH8"/>
    <mergeCell ref="AA7:AB8"/>
    <mergeCell ref="O9:O11"/>
    <mergeCell ref="D9:D11"/>
    <mergeCell ref="G9:G11"/>
    <mergeCell ref="I9:I11"/>
    <mergeCell ref="J9:J11"/>
    <mergeCell ref="K9:K11"/>
    <mergeCell ref="L9:L11"/>
    <mergeCell ref="M9:M11"/>
    <mergeCell ref="N9:N11"/>
    <mergeCell ref="AG9:AG11"/>
    <mergeCell ref="AH9:AH11"/>
    <mergeCell ref="V9:V11"/>
    <mergeCell ref="V7:X8"/>
    <mergeCell ref="A13:AL13"/>
    <mergeCell ref="C9:C11"/>
    <mergeCell ref="Z9:Z11"/>
    <mergeCell ref="BL17:BW17"/>
    <mergeCell ref="BY17:BZ17"/>
    <mergeCell ref="CA17:CC17"/>
    <mergeCell ref="CA6:CA11"/>
    <mergeCell ref="CB6:CB11"/>
    <mergeCell ref="CC6:CC11"/>
    <mergeCell ref="CA13:CC13"/>
    <mergeCell ref="BY13:BZ13"/>
    <mergeCell ref="BY6:BY11"/>
    <mergeCell ref="BZ6:BZ11"/>
    <mergeCell ref="BT7:BT8"/>
    <mergeCell ref="BU7:BU8"/>
    <mergeCell ref="BV7:BV8"/>
  </mergeCells>
  <pageMargins left="0.39370078740157483" right="0.19685039370078741" top="1.3779527559055118" bottom="0.31496062992125984" header="0.19685039370078741" footer="0.15748031496062992"/>
  <pageSetup scale="56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3"/>
  <sheetViews>
    <sheetView view="pageBreakPreview" topLeftCell="A3" zoomScale="110" zoomScaleSheetLayoutView="110" workbookViewId="0">
      <selection activeCell="A10" sqref="A10:B10"/>
    </sheetView>
  </sheetViews>
  <sheetFormatPr defaultRowHeight="12.75"/>
  <cols>
    <col min="1" max="1" width="7" style="9" customWidth="1"/>
    <col min="2" max="2" width="69" style="9" customWidth="1"/>
    <col min="3" max="3" width="16" style="9" customWidth="1"/>
    <col min="4" max="4" width="20.83203125" style="116" customWidth="1"/>
    <col min="5" max="5" width="14.6640625" style="116" customWidth="1"/>
    <col min="6" max="6" width="18.1640625" style="9" customWidth="1"/>
    <col min="7" max="7" width="14.6640625" style="9" customWidth="1"/>
    <col min="8" max="16384" width="9.33203125" style="9"/>
  </cols>
  <sheetData>
    <row r="1" spans="1:19" s="18" customFormat="1" ht="50.25" customHeight="1">
      <c r="B1" s="101"/>
      <c r="C1" s="66"/>
      <c r="D1" s="66"/>
      <c r="E1" s="179"/>
      <c r="F1" s="179"/>
    </row>
    <row r="2" spans="1:19" ht="45.75" customHeight="1">
      <c r="A2" s="18"/>
      <c r="B2" s="18"/>
      <c r="C2" s="179" t="s">
        <v>158</v>
      </c>
      <c r="D2" s="179"/>
      <c r="E2" s="179"/>
      <c r="F2" s="179"/>
      <c r="G2" s="118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19" s="18" customFormat="1" ht="12.75" customHeight="1">
      <c r="A3" s="199" t="s">
        <v>156</v>
      </c>
      <c r="B3" s="199"/>
      <c r="C3" s="199"/>
      <c r="D3" s="199"/>
      <c r="E3" s="199"/>
      <c r="F3" s="199"/>
      <c r="G3" s="68"/>
      <c r="H3" s="68"/>
      <c r="I3" s="68"/>
      <c r="J3" s="68"/>
    </row>
    <row r="4" spans="1:19" s="18" customFormat="1">
      <c r="A4" s="199"/>
      <c r="B4" s="199"/>
      <c r="C4" s="199"/>
      <c r="D4" s="199"/>
      <c r="E4" s="199"/>
      <c r="F4" s="199"/>
      <c r="G4" s="69"/>
      <c r="H4" s="69"/>
      <c r="I4" s="69"/>
      <c r="J4" s="69"/>
    </row>
    <row r="5" spans="1:19" ht="4.5" customHeight="1">
      <c r="A5" s="189"/>
      <c r="B5" s="189"/>
      <c r="C5" s="189"/>
      <c r="D5" s="189"/>
      <c r="E5" s="189"/>
      <c r="F5" s="189"/>
    </row>
    <row r="6" spans="1:19">
      <c r="A6" s="190" t="s">
        <v>94</v>
      </c>
      <c r="B6" s="190" t="s">
        <v>118</v>
      </c>
      <c r="C6" s="197" t="s">
        <v>9</v>
      </c>
      <c r="D6" s="237" t="s">
        <v>58</v>
      </c>
      <c r="E6" s="237" t="s">
        <v>41</v>
      </c>
      <c r="F6" s="190" t="s">
        <v>10</v>
      </c>
    </row>
    <row r="7" spans="1:19" ht="31.5" customHeight="1">
      <c r="A7" s="195"/>
      <c r="B7" s="195"/>
      <c r="C7" s="198"/>
      <c r="D7" s="239"/>
      <c r="E7" s="239"/>
      <c r="F7" s="191"/>
    </row>
    <row r="8" spans="1:19">
      <c r="A8" s="196"/>
      <c r="B8" s="196"/>
      <c r="C8" s="26" t="s">
        <v>11</v>
      </c>
      <c r="D8" s="64" t="s">
        <v>12</v>
      </c>
      <c r="E8" s="64" t="s">
        <v>39</v>
      </c>
      <c r="F8" s="141" t="s">
        <v>13</v>
      </c>
    </row>
    <row r="9" spans="1:19" ht="12.75" customHeight="1">
      <c r="A9" s="141">
        <v>1</v>
      </c>
      <c r="B9" s="141">
        <v>2</v>
      </c>
      <c r="C9" s="82">
        <v>3</v>
      </c>
      <c r="D9" s="64">
        <v>4</v>
      </c>
      <c r="E9" s="64">
        <v>5</v>
      </c>
      <c r="F9" s="141">
        <v>6</v>
      </c>
    </row>
    <row r="10" spans="1:19" ht="12.75" customHeight="1">
      <c r="A10" s="192" t="s">
        <v>137</v>
      </c>
      <c r="B10" s="194"/>
      <c r="C10" s="83">
        <f>SUM(C11:C11)</f>
        <v>531.5</v>
      </c>
      <c r="D10" s="8">
        <f>SUM(D11:D11)</f>
        <v>13</v>
      </c>
      <c r="E10" s="64">
        <f>SUM(E11:E11)</f>
        <v>1</v>
      </c>
      <c r="F10" s="143">
        <f>SUM(F11:F11)</f>
        <v>1777682.4</v>
      </c>
    </row>
    <row r="11" spans="1:19" ht="12.75" customHeight="1">
      <c r="A11" s="24">
        <v>12</v>
      </c>
      <c r="B11" s="142" t="s">
        <v>65</v>
      </c>
      <c r="C11" s="143">
        <f>'Приложение 1.1'!I14</f>
        <v>531.5</v>
      </c>
      <c r="D11" s="8">
        <f>'Приложение 1.1'!K14</f>
        <v>13</v>
      </c>
      <c r="E11" s="64">
        <v>1</v>
      </c>
      <c r="F11" s="143">
        <f>'Приложение 1.1'!L14</f>
        <v>1777682.4</v>
      </c>
    </row>
    <row r="12" spans="1:19" ht="12.75" customHeight="1">
      <c r="A12" s="192" t="s">
        <v>136</v>
      </c>
      <c r="B12" s="194"/>
      <c r="C12" s="83">
        <f>SUM(C13:C13)</f>
        <v>1044.9000000000001</v>
      </c>
      <c r="D12" s="8">
        <f>SUM(D13:D13)</f>
        <v>41</v>
      </c>
      <c r="E12" s="64">
        <f>SUM(E13:E13)</f>
        <v>2</v>
      </c>
      <c r="F12" s="143">
        <f>SUM(F13:F13)</f>
        <v>3837931.33</v>
      </c>
    </row>
    <row r="13" spans="1:19" ht="12.75" customHeight="1">
      <c r="A13" s="24">
        <v>12</v>
      </c>
      <c r="B13" s="142" t="s">
        <v>65</v>
      </c>
      <c r="C13" s="143">
        <f>'Приложение 1.1'!I19</f>
        <v>1044.9000000000001</v>
      </c>
      <c r="D13" s="8">
        <f>'Приложение 1.1'!K19</f>
        <v>41</v>
      </c>
      <c r="E13" s="64">
        <v>2</v>
      </c>
      <c r="F13" s="143">
        <f>'Приложение 1.1'!L19</f>
        <v>3837931.33</v>
      </c>
    </row>
  </sheetData>
  <mergeCells count="13">
    <mergeCell ref="H2:S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ageMargins left="0.74803149606299213" right="0.19685039370078741" top="1.3779527559055118" bottom="0.31496062992125984" header="0.19685039370078741" footer="0.19685039370078741"/>
  <pageSetup scale="98"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1.1</vt:lpstr>
      <vt:lpstr>Приложение 2.1</vt:lpstr>
      <vt:lpstr>Приложение 3.1</vt:lpstr>
      <vt:lpstr>'Приложение 1'!Область_печати</vt:lpstr>
      <vt:lpstr>'Приложение 1.1'!Область_печати</vt:lpstr>
      <vt:lpstr>'Приложение 2'!Область_печати</vt:lpstr>
      <vt:lpstr>'Приложение 2.1'!Область_печати</vt:lpstr>
      <vt:lpstr>'Приложение 3'!Область_печати</vt:lpstr>
      <vt:lpstr>'Приложение 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RePack by SPecialiST</cp:lastModifiedBy>
  <cp:lastPrinted>2018-11-26T08:42:07Z</cp:lastPrinted>
  <dcterms:created xsi:type="dcterms:W3CDTF">2014-06-23T04:55:08Z</dcterms:created>
  <dcterms:modified xsi:type="dcterms:W3CDTF">2018-11-27T08:47:39Z</dcterms:modified>
</cp:coreProperties>
</file>